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firstSheet="5" activeTab="5"/>
  </bookViews>
  <sheets>
    <sheet name="Prohlášení plátce poplatku" sheetId="1" r:id="rId1"/>
    <sheet name="Smlouva" sheetId="2" r:id="rId2"/>
    <sheet name="CENA" sheetId="3" r:id="rId3"/>
    <sheet name="Reklamační protokol" sheetId="4" r:id="rId4"/>
    <sheet name="CENA-změna DPH" sheetId="5" r:id="rId5"/>
    <sheet name="Smlouva (ceny s 21% DPH)" sheetId="6" r:id="rId6"/>
  </sheets>
  <definedNames/>
  <calcPr fullCalcOnLoad="1"/>
</workbook>
</file>

<file path=xl/sharedStrings.xml><?xml version="1.0" encoding="utf-8"?>
<sst xmlns="http://schemas.openxmlformats.org/spreadsheetml/2006/main" count="527" uniqueCount="177">
  <si>
    <t>(litry)</t>
  </si>
  <si>
    <t>počet</t>
  </si>
  <si>
    <t>cena</t>
  </si>
  <si>
    <t>celkem</t>
  </si>
  <si>
    <t>1 x za 14 dnů</t>
  </si>
  <si>
    <t>kombinovaný svoz</t>
  </si>
  <si>
    <t>1 x týdně</t>
  </si>
  <si>
    <t>počet za rok</t>
  </si>
  <si>
    <t>cena za kus</t>
  </si>
  <si>
    <t>185,-</t>
  </si>
  <si>
    <t>255,-</t>
  </si>
  <si>
    <t>810,-</t>
  </si>
  <si>
    <t>220,-</t>
  </si>
  <si>
    <t>680,-</t>
  </si>
  <si>
    <t>30,-</t>
  </si>
  <si>
    <t>50,-</t>
  </si>
  <si>
    <t>-</t>
  </si>
  <si>
    <t>x</t>
  </si>
  <si>
    <t>C:   VÝŠE  POPLATKU</t>
  </si>
  <si>
    <t>Ceny u sběrných nádob jsou uvedeny za 1 kus a měsíc.</t>
  </si>
  <si>
    <t>107,-</t>
  </si>
  <si>
    <t>74,-</t>
  </si>
  <si>
    <t>100,-</t>
  </si>
  <si>
    <t>81,-</t>
  </si>
  <si>
    <t>113,-</t>
  </si>
  <si>
    <t>111,-</t>
  </si>
  <si>
    <t>129,-</t>
  </si>
  <si>
    <t>94,-</t>
  </si>
  <si>
    <t>121,-</t>
  </si>
  <si>
    <t>1060,-</t>
  </si>
  <si>
    <t>1040,-</t>
  </si>
  <si>
    <t>565,-</t>
  </si>
  <si>
    <t>A:   ÚDAJE  O  PLÁTCI</t>
  </si>
  <si>
    <t>Jméno a příjmení</t>
  </si>
  <si>
    <t xml:space="preserve">Název a právní forma </t>
  </si>
  <si>
    <t>Rodné číslo</t>
  </si>
  <si>
    <t>IČO</t>
  </si>
  <si>
    <t>Podpis</t>
  </si>
  <si>
    <t>B:   ÚDAJE  O  NEMOVITOSTI</t>
  </si>
  <si>
    <t>Jméno, příjmení</t>
  </si>
  <si>
    <t>Bílá</t>
  </si>
  <si>
    <t>Bílá - Píska</t>
  </si>
  <si>
    <t>Bohdánkov</t>
  </si>
  <si>
    <t>Petrašovice</t>
  </si>
  <si>
    <t>Dehtáry</t>
  </si>
  <si>
    <t>Hradčany</t>
  </si>
  <si>
    <t>Chvalčovice</t>
  </si>
  <si>
    <t>Domaslavice</t>
  </si>
  <si>
    <t>Trávníček</t>
  </si>
  <si>
    <t>Vesec</t>
  </si>
  <si>
    <t>Klamorna</t>
  </si>
  <si>
    <t>Kocourov</t>
  </si>
  <si>
    <t>Kohoutovice</t>
  </si>
  <si>
    <t>Letařovice</t>
  </si>
  <si>
    <t>Vlčetín</t>
  </si>
  <si>
    <t>Vlčetín - Luhov</t>
  </si>
  <si>
    <t>č.p.</t>
  </si>
  <si>
    <t>Datum narození</t>
  </si>
  <si>
    <t>bytový dům</t>
  </si>
  <si>
    <t>rodinný dům</t>
  </si>
  <si>
    <t>objekt k rekreaci</t>
  </si>
  <si>
    <t>ostatní</t>
  </si>
  <si>
    <t>Osoby, na které plátce rozpočítává poplatek za komunální odpad</t>
  </si>
  <si>
    <t>Kontejner</t>
  </si>
  <si>
    <t>Paušál</t>
  </si>
  <si>
    <t>420,-</t>
  </si>
  <si>
    <t>dle skutečných nákladů</t>
  </si>
  <si>
    <t>Datum:</t>
  </si>
  <si>
    <t>Podpis plátce:</t>
  </si>
  <si>
    <r>
      <t xml:space="preserve">Sídlo: </t>
    </r>
    <r>
      <rPr>
        <sz val="10"/>
        <rFont val="Arial"/>
        <family val="2"/>
      </rPr>
      <t>část obce (ulice), č.p. (č.e.), obec (místo), PSČ</t>
    </r>
  </si>
  <si>
    <r>
      <t xml:space="preserve">Bydliště: </t>
    </r>
    <r>
      <rPr>
        <sz val="10"/>
        <rFont val="Arial"/>
        <family val="2"/>
      </rPr>
      <t>část obce (ulice), č.p. (č.e.), obec (místo), PSČ</t>
    </r>
  </si>
  <si>
    <t>(č.e.)</t>
  </si>
  <si>
    <t>*</t>
  </si>
  <si>
    <t xml:space="preserve">  označte vybranou variantu</t>
  </si>
  <si>
    <t>Obec, část obce  *</t>
  </si>
  <si>
    <t>Typ nemovitosti *</t>
  </si>
  <si>
    <t>Frekvence odvozu  *</t>
  </si>
  <si>
    <t>Objem sběrné nádoby  *</t>
  </si>
  <si>
    <t>Pytle  *</t>
  </si>
  <si>
    <r>
      <t xml:space="preserve">Obec, část obce                               </t>
    </r>
    <r>
      <rPr>
        <sz val="8"/>
        <rFont val="Arial"/>
        <family val="2"/>
      </rPr>
      <t>(označte vybranou variantu)</t>
    </r>
  </si>
  <si>
    <r>
      <t>Typ nemovitosti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(označte vybranou variantu)</t>
    </r>
  </si>
  <si>
    <r>
      <t xml:space="preserve">Frekvence odvozu </t>
    </r>
    <r>
      <rPr>
        <sz val="8"/>
        <rFont val="Arial"/>
        <family val="2"/>
      </rPr>
      <t xml:space="preserve"> (označte vybranou variantu)</t>
    </r>
  </si>
  <si>
    <t>Předmětem smlouvy je přihlášení plátce a jím určených osob do systému sběru a třídění komunálního odpadu.</t>
  </si>
  <si>
    <r>
      <t xml:space="preserve">uzavřená mezi  </t>
    </r>
    <r>
      <rPr>
        <b/>
        <sz val="11"/>
        <rFont val="Arial"/>
        <family val="2"/>
      </rPr>
      <t>Obcí  B Í L Á</t>
    </r>
    <r>
      <rPr>
        <sz val="11"/>
        <rFont val="Arial"/>
        <family val="2"/>
      </rPr>
      <t>, zastoupené Františkem Pospíšilem, starostou obce  (na jedné straně)</t>
    </r>
  </si>
  <si>
    <t>Za obec Bílá:</t>
  </si>
  <si>
    <t>Osoba oprávněná jednat jménem právnické osoby</t>
  </si>
  <si>
    <t xml:space="preserve"> -</t>
  </si>
  <si>
    <r>
      <t xml:space="preserve">č.p.  </t>
    </r>
    <r>
      <rPr>
        <sz val="10"/>
        <rFont val="Arial"/>
        <family val="2"/>
      </rPr>
      <t xml:space="preserve"> (č.e.)</t>
    </r>
  </si>
  <si>
    <r>
      <t xml:space="preserve">a   </t>
    </r>
    <r>
      <rPr>
        <b/>
        <sz val="11"/>
        <rFont val="Arial"/>
        <family val="2"/>
      </rPr>
      <t>p l á t c e m</t>
    </r>
    <r>
      <rPr>
        <sz val="11"/>
        <rFont val="Arial"/>
        <family val="2"/>
      </rPr>
      <t xml:space="preserve">   (na straně druhé)</t>
    </r>
  </si>
  <si>
    <t>ÚDAJE O  PLÁTCI:</t>
  </si>
  <si>
    <t>VÝŠE  POPLATKU:</t>
  </si>
  <si>
    <t>ÚDAJE O LOKALITĚ, NEMOVITOSTECH A DALŠÍCH OSOBÁCH:</t>
  </si>
  <si>
    <t>letní</t>
  </si>
  <si>
    <t>zimní</t>
  </si>
  <si>
    <t>1x za 14 dní</t>
  </si>
  <si>
    <t>1x za týden</t>
  </si>
  <si>
    <t>1.11. - 30.4.</t>
  </si>
  <si>
    <t>1.5. - 31.10.</t>
  </si>
  <si>
    <t>1x týdně</t>
  </si>
  <si>
    <t>(52 odvozů)</t>
  </si>
  <si>
    <r>
      <t xml:space="preserve">dle sazebníku SčKS </t>
    </r>
    <r>
      <rPr>
        <sz val="8"/>
        <rFont val="Arial"/>
        <family val="2"/>
      </rPr>
      <t>(roční sazba bez DPH)</t>
    </r>
  </si>
  <si>
    <t>1x za 14 dnů</t>
  </si>
  <si>
    <t>(26 odvozů)</t>
  </si>
  <si>
    <t>kombinovaný</t>
  </si>
  <si>
    <t>zima</t>
  </si>
  <si>
    <t>léto</t>
  </si>
  <si>
    <t>svozů</t>
  </si>
  <si>
    <t>(40 odvozů)</t>
  </si>
  <si>
    <r>
      <t xml:space="preserve">Osoby, které plátce přihlašuje do systému sběru komunálníh odpadu a za které hradí cenu </t>
    </r>
    <r>
      <rPr>
        <sz val="8"/>
        <rFont val="Arial"/>
        <family val="2"/>
      </rPr>
      <t>(osoby mladší 18 let podepíše odpovědný zástupce)</t>
    </r>
  </si>
  <si>
    <t>UJEDNÁNÍ  O  CENĚ: (výše ceny, platební podmínky)</t>
  </si>
  <si>
    <r>
      <t xml:space="preserve">Ceny u sběrných nádob jsou uvedeny za </t>
    </r>
    <r>
      <rPr>
        <b/>
        <sz val="9"/>
        <color indexed="10"/>
        <rFont val="Arial"/>
        <family val="2"/>
      </rPr>
      <t>1 kus a rok.</t>
    </r>
  </si>
  <si>
    <t>Roční sazby</t>
  </si>
  <si>
    <t>Ceny u sběrných nádob jsou uvedeny za 1 kus a kalendářní rok.</t>
  </si>
  <si>
    <r>
      <t xml:space="preserve">Obec Bílá i plátce se zavázaly, že budou dodržovat povinnosti jim dané Obecně závaznou vyhláškou obce Bílá č. 1/2004, o nakládání s komunálním a stavebním odpadem na území obce. Plátce se mimo jiné zavazuje, že zvolí přiměřený objem sběrné nádoby odpovídající počtu osob jím přihlášených </t>
    </r>
    <r>
      <rPr>
        <sz val="8"/>
        <rFont val="Arial"/>
        <family val="2"/>
      </rPr>
      <t xml:space="preserve">(tj. </t>
    </r>
    <r>
      <rPr>
        <b/>
        <sz val="8"/>
        <rFont val="Arial"/>
        <family val="2"/>
      </rPr>
      <t>25 l/osobu/týden)</t>
    </r>
    <r>
      <rPr>
        <sz val="11"/>
        <rFont val="Arial"/>
        <family val="0"/>
      </rPr>
      <t xml:space="preserve"> a že uhradí za jím přihlášené osoby sjednanou cenu.</t>
    </r>
  </si>
  <si>
    <r>
      <t>Roční sazba</t>
    </r>
    <r>
      <rPr>
        <sz val="8"/>
        <color indexed="10"/>
        <rFont val="Arial"/>
        <family val="0"/>
      </rPr>
      <t xml:space="preserve"> (inflace + 22% DPH)</t>
    </r>
  </si>
  <si>
    <t>Prohlášení plátce poplatku</t>
  </si>
  <si>
    <t>PLÁTCE:</t>
  </si>
  <si>
    <t>Příjmení, jméno:</t>
  </si>
  <si>
    <t>Název:</t>
  </si>
  <si>
    <t>Telefon:</t>
  </si>
  <si>
    <t>E-mail:</t>
  </si>
  <si>
    <t>Adresa:</t>
  </si>
  <si>
    <t>Obec:</t>
  </si>
  <si>
    <t>PSČ:</t>
  </si>
  <si>
    <t>IČO:</t>
  </si>
  <si>
    <t>NEMOVITOST:</t>
  </si>
  <si>
    <t>Část obce:</t>
  </si>
  <si>
    <t>č.p.:</t>
  </si>
  <si>
    <t>č.e.:</t>
  </si>
  <si>
    <t>DŮVOD REKLAMACE:</t>
  </si>
  <si>
    <t>PODPIS  PLÁTCE:</t>
  </si>
  <si>
    <t>Datum a podpis, případně razítko plátce:</t>
  </si>
  <si>
    <t>S m l o u v a   za  odvoz  komunálního  odpadu</t>
  </si>
  <si>
    <t>R e k l a m a č n í    p r o t o k o l</t>
  </si>
  <si>
    <t>č.p./č.e.:</t>
  </si>
  <si>
    <t>VYJÁDŘENÍ   OBECNÍHO  ÚŘADU:</t>
  </si>
  <si>
    <r>
      <t xml:space="preserve">VYJÁDŘENÍ   OPRÁVNĚNÉ OSOBY </t>
    </r>
    <r>
      <rPr>
        <i/>
        <sz val="9"/>
        <rFont val="Arial"/>
        <family val="2"/>
      </rPr>
      <t>(název firmy)</t>
    </r>
    <r>
      <rPr>
        <b/>
        <sz val="9"/>
        <rFont val="Arial"/>
        <family val="2"/>
      </rPr>
      <t xml:space="preserve"> :</t>
    </r>
  </si>
  <si>
    <t>ZÁVĚR:</t>
  </si>
  <si>
    <t>Příloha č. 4</t>
  </si>
  <si>
    <t>Příloha č. 1</t>
  </si>
  <si>
    <t>Typ nemovitosti:</t>
  </si>
  <si>
    <r>
      <t>Stanoviště sběrné nádoby: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(uveďte pouze v případě, že je odlišné od adresy nemovitosti)</t>
    </r>
  </si>
  <si>
    <t>Rodné číslo:</t>
  </si>
  <si>
    <t>paušál 5% za kontejner</t>
  </si>
  <si>
    <t>inflace 5%</t>
  </si>
  <si>
    <r>
      <t>Roční sazba</t>
    </r>
    <r>
      <rPr>
        <sz val="8"/>
        <color indexed="10"/>
        <rFont val="Arial"/>
        <family val="0"/>
      </rPr>
      <t xml:space="preserve"> (inflace + režie kontejner)</t>
    </r>
  </si>
  <si>
    <r>
      <t>Roční sazba</t>
    </r>
    <r>
      <rPr>
        <b/>
        <sz val="8"/>
        <color indexed="10"/>
        <rFont val="Arial"/>
        <family val="2"/>
      </rPr>
      <t xml:space="preserve"> s 5% DPH</t>
    </r>
  </si>
  <si>
    <r>
      <t xml:space="preserve">Paušál </t>
    </r>
    <r>
      <rPr>
        <b/>
        <sz val="8"/>
        <rFont val="Arial"/>
        <family val="2"/>
      </rPr>
      <t>os./rok</t>
    </r>
  </si>
  <si>
    <r>
      <t>Roční sazba</t>
    </r>
    <r>
      <rPr>
        <b/>
        <sz val="8"/>
        <color indexed="10"/>
        <rFont val="Arial"/>
        <family val="2"/>
      </rPr>
      <t xml:space="preserve"> s </t>
    </r>
    <r>
      <rPr>
        <b/>
        <sz val="8"/>
        <color indexed="57"/>
        <rFont val="Arial"/>
        <family val="2"/>
      </rPr>
      <t>19%</t>
    </r>
    <r>
      <rPr>
        <b/>
        <sz val="8"/>
        <color indexed="10"/>
        <rFont val="Arial"/>
        <family val="2"/>
      </rPr>
      <t xml:space="preserve"> DPH</t>
    </r>
  </si>
  <si>
    <r>
      <t xml:space="preserve">Prohlašuji, že poplatek za sběr komunálního odpadu za rok 200... ve výši …………….. Kč  uhradím jednorázově *,  tj. do 31. ledna,  budu hradit ve dvou pravidelných splátkách *   v pokladně Obecního úřadu Bílá,  a to vždy do konce kalendářního měsíce předchozího účetního období   (* </t>
    </r>
    <r>
      <rPr>
        <sz val="8"/>
        <rFont val="Arial"/>
        <family val="2"/>
      </rPr>
      <t>nehodící se škrtněte).</t>
    </r>
  </si>
  <si>
    <r>
      <t xml:space="preserve">dle sazebníku SčKS </t>
    </r>
    <r>
      <rPr>
        <sz val="8"/>
        <color indexed="22"/>
        <rFont val="Arial"/>
        <family val="2"/>
      </rPr>
      <t>(roční sazba bez DPH)</t>
    </r>
  </si>
  <si>
    <r>
      <t>Roční sazba</t>
    </r>
    <r>
      <rPr>
        <sz val="8"/>
        <color indexed="22"/>
        <rFont val="Arial"/>
        <family val="0"/>
      </rPr>
      <t xml:space="preserve"> (režie kontejner)</t>
    </r>
  </si>
  <si>
    <r>
      <t>Roční sazba</t>
    </r>
    <r>
      <rPr>
        <b/>
        <sz val="8"/>
        <color indexed="22"/>
        <rFont val="Arial"/>
        <family val="2"/>
      </rPr>
      <t xml:space="preserve"> s 19% DPH</t>
    </r>
  </si>
  <si>
    <r>
      <t xml:space="preserve">dle sazebníku SčKS </t>
    </r>
    <r>
      <rPr>
        <sz val="8"/>
        <color indexed="22"/>
        <rFont val="Arial"/>
        <family val="2"/>
      </rPr>
      <t xml:space="preserve">(roční sazba </t>
    </r>
    <r>
      <rPr>
        <b/>
        <sz val="8"/>
        <color indexed="22"/>
        <rFont val="Arial"/>
        <family val="2"/>
      </rPr>
      <t>bez DPH</t>
    </r>
    <r>
      <rPr>
        <sz val="8"/>
        <color indexed="22"/>
        <rFont val="Arial"/>
        <family val="2"/>
      </rPr>
      <t>)</t>
    </r>
  </si>
  <si>
    <r>
      <t xml:space="preserve">dle sazebníku SčKS </t>
    </r>
    <r>
      <rPr>
        <sz val="8"/>
        <color indexed="22"/>
        <rFont val="Arial"/>
        <family val="0"/>
      </rPr>
      <t>(roční sazba bez DPH)</t>
    </r>
  </si>
  <si>
    <r>
      <t>Roční sazba</t>
    </r>
    <r>
      <rPr>
        <b/>
        <sz val="8"/>
        <color indexed="22"/>
        <rFont val="Arial"/>
        <family val="0"/>
      </rPr>
      <t xml:space="preserve"> s 5% DPH</t>
    </r>
  </si>
  <si>
    <r>
      <t xml:space="preserve">dle sazebníku SčKS </t>
    </r>
    <r>
      <rPr>
        <sz val="8"/>
        <color indexed="22"/>
        <rFont val="Arial"/>
        <family val="0"/>
      </rPr>
      <t xml:space="preserve">(roční sazba </t>
    </r>
    <r>
      <rPr>
        <b/>
        <sz val="8"/>
        <color indexed="22"/>
        <rFont val="Arial"/>
        <family val="0"/>
      </rPr>
      <t>bez DPH</t>
    </r>
    <r>
      <rPr>
        <sz val="8"/>
        <color indexed="22"/>
        <rFont val="Arial"/>
        <family val="0"/>
      </rPr>
      <t>)</t>
    </r>
  </si>
  <si>
    <t xml:space="preserve"> </t>
  </si>
  <si>
    <t>Objednávka  odvozu  komunálního  odpadu pro rok 2022</t>
  </si>
  <si>
    <t>1 716,-</t>
  </si>
  <si>
    <t>858,-</t>
  </si>
  <si>
    <t>1 287,-</t>
  </si>
  <si>
    <t>2 288,-</t>
  </si>
  <si>
    <t>1 144,-</t>
  </si>
  <si>
    <t>3 432,-</t>
  </si>
  <si>
    <t>6 864,-</t>
  </si>
  <si>
    <t>5 148,-</t>
  </si>
  <si>
    <t>22 022,-</t>
  </si>
  <si>
    <t>11 011,-</t>
  </si>
  <si>
    <t>16 516,-</t>
  </si>
  <si>
    <t>31 460,-</t>
  </si>
  <si>
    <t>15 730,-</t>
  </si>
  <si>
    <t>23 595,-</t>
  </si>
  <si>
    <r>
      <t xml:space="preserve">Prohlašuji, že úhrada za sběr komunálního odpadu za rok 2022  ve výši          Kč  uhradím jednorázově *,  tj. do 31. ledna,  budu hradit ve dvou pravidelných splátkách *   v pokladně Obecního úřadu Bílá,  a to vždy do konce kalendářního měsíce předchozího účetního období           (* </t>
    </r>
    <r>
      <rPr>
        <sz val="8"/>
        <rFont val="Arial"/>
        <family val="2"/>
      </rPr>
      <t>nehodící se škrtněte).</t>
    </r>
  </si>
  <si>
    <t>2 574,-</t>
  </si>
  <si>
    <t>65,-</t>
  </si>
  <si>
    <r>
      <t xml:space="preserve">Obec Bílá i plátce se zavázaly, že budou dodržovat povinnosti jim dané Obecně závaznou vyhláškou obce Bílá č. 1/2021, o nakládání s komunálním a stavebním odpadem na území obce. Plátce se mimo jiné zavazuje, že zvolí přiměřený objem sběrné nádoby odpovídající počtu osob jím přihlášených </t>
    </r>
    <r>
      <rPr>
        <sz val="8"/>
        <rFont val="Arial"/>
        <family val="2"/>
      </rPr>
      <t xml:space="preserve">(tj. </t>
    </r>
    <r>
      <rPr>
        <b/>
        <sz val="8"/>
        <rFont val="Arial"/>
        <family val="2"/>
      </rPr>
      <t>25 l/osobu/týden)</t>
    </r>
    <r>
      <rPr>
        <sz val="11"/>
        <rFont val="Arial"/>
        <family val="0"/>
      </rPr>
      <t xml:space="preserve"> a že uhradí za jím přihlášené osoby sjednanou cenu.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</si>
</sst>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</numFmts>
  <fonts count="7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8"/>
      <color indexed="10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4"/>
      <color indexed="22"/>
      <name val="Times New Roman"/>
      <family val="1"/>
    </font>
    <font>
      <sz val="11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"/>
      <color indexed="22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/>
    </xf>
    <xf numFmtId="3" fontId="2" fillId="0" borderId="41" xfId="0" applyNumberFormat="1" applyFont="1" applyBorder="1" applyAlignment="1">
      <alignment horizontal="right" vertical="center" indent="2"/>
    </xf>
    <xf numFmtId="3" fontId="2" fillId="0" borderId="42" xfId="0" applyNumberFormat="1" applyFont="1" applyBorder="1" applyAlignment="1">
      <alignment horizontal="right" vertical="center" indent="2"/>
    </xf>
    <xf numFmtId="0" fontId="2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2" fillId="0" borderId="48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7" fillId="0" borderId="48" xfId="0" applyNumberFormat="1" applyFont="1" applyBorder="1" applyAlignment="1">
      <alignment horizontal="right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right" vertical="center" indent="2"/>
    </xf>
    <xf numFmtId="0" fontId="6" fillId="0" borderId="0" xfId="0" applyFont="1" applyAlignment="1">
      <alignment/>
    </xf>
    <xf numFmtId="0" fontId="4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48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65" xfId="0" applyNumberFormat="1" applyFill="1" applyBorder="1" applyAlignment="1">
      <alignment/>
    </xf>
    <xf numFmtId="4" fontId="0" fillId="0" borderId="66" xfId="0" applyNumberFormat="1" applyBorder="1" applyAlignment="1">
      <alignment/>
    </xf>
    <xf numFmtId="4" fontId="0" fillId="33" borderId="67" xfId="0" applyNumberFormat="1" applyFill="1" applyBorder="1" applyAlignment="1">
      <alignment/>
    </xf>
    <xf numFmtId="3" fontId="2" fillId="0" borderId="68" xfId="0" applyNumberFormat="1" applyFont="1" applyBorder="1" applyAlignment="1">
      <alignment horizontal="right" vertical="center" indent="2"/>
    </xf>
    <xf numFmtId="3" fontId="2" fillId="0" borderId="26" xfId="0" applyNumberFormat="1" applyFont="1" applyBorder="1" applyAlignment="1">
      <alignment horizontal="right" vertical="center" indent="2"/>
    </xf>
    <xf numFmtId="3" fontId="2" fillId="0" borderId="69" xfId="0" applyNumberFormat="1" applyFont="1" applyBorder="1" applyAlignment="1">
      <alignment horizontal="right" vertical="center" indent="2"/>
    </xf>
    <xf numFmtId="3" fontId="17" fillId="0" borderId="26" xfId="0" applyNumberFormat="1" applyFont="1" applyBorder="1" applyAlignment="1">
      <alignment horizontal="right" vertical="center" indent="2"/>
    </xf>
    <xf numFmtId="4" fontId="0" fillId="0" borderId="70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18" fillId="0" borderId="50" xfId="0" applyNumberFormat="1" applyFont="1" applyBorder="1" applyAlignment="1">
      <alignment vertical="center"/>
    </xf>
    <xf numFmtId="4" fontId="0" fillId="0" borderId="7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0" fillId="0" borderId="72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73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21" fillId="0" borderId="53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/>
    </xf>
    <xf numFmtId="3" fontId="24" fillId="0" borderId="2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1" fillId="0" borderId="0" xfId="0" applyFont="1" applyAlignment="1">
      <alignment/>
    </xf>
    <xf numFmtId="0" fontId="0" fillId="0" borderId="7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33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9" fontId="27" fillId="34" borderId="0" xfId="0" applyNumberFormat="1" applyFont="1" applyFill="1" applyBorder="1" applyAlignment="1">
      <alignment horizontal="center"/>
    </xf>
    <xf numFmtId="4" fontId="0" fillId="0" borderId="87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88" xfId="0" applyNumberFormat="1" applyBorder="1" applyAlignment="1">
      <alignment/>
    </xf>
    <xf numFmtId="4" fontId="0" fillId="0" borderId="68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69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65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3" fontId="2" fillId="0" borderId="67" xfId="0" applyNumberFormat="1" applyFont="1" applyBorder="1" applyAlignment="1">
      <alignment horizontal="right" vertical="center" indent="2"/>
    </xf>
    <xf numFmtId="3" fontId="2" fillId="0" borderId="31" xfId="0" applyNumberFormat="1" applyFont="1" applyBorder="1" applyAlignment="1">
      <alignment horizontal="right" vertical="center" indent="2"/>
    </xf>
    <xf numFmtId="3" fontId="17" fillId="0" borderId="31" xfId="0" applyNumberFormat="1" applyFont="1" applyBorder="1" applyAlignment="1">
      <alignment horizontal="right" vertical="center" indent="2"/>
    </xf>
    <xf numFmtId="3" fontId="2" fillId="0" borderId="65" xfId="0" applyNumberFormat="1" applyFont="1" applyBorder="1" applyAlignment="1">
      <alignment horizontal="righ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0" xfId="0" applyFill="1" applyAlignment="1">
      <alignment horizontal="left"/>
    </xf>
    <xf numFmtId="4" fontId="30" fillId="0" borderId="71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horizontal="right" vertical="center" indent="2"/>
    </xf>
    <xf numFmtId="3" fontId="30" fillId="0" borderId="53" xfId="0" applyNumberFormat="1" applyFont="1" applyBorder="1" applyAlignment="1">
      <alignment horizontal="right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/>
    </xf>
    <xf numFmtId="0" fontId="30" fillId="0" borderId="54" xfId="0" applyFont="1" applyBorder="1" applyAlignment="1">
      <alignment horizontal="center"/>
    </xf>
    <xf numFmtId="0" fontId="30" fillId="0" borderId="56" xfId="0" applyFont="1" applyBorder="1" applyAlignment="1">
      <alignment/>
    </xf>
    <xf numFmtId="3" fontId="2" fillId="0" borderId="5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53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8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/>
    </xf>
    <xf numFmtId="3" fontId="2" fillId="0" borderId="91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/>
    </xf>
    <xf numFmtId="0" fontId="0" fillId="0" borderId="39" xfId="0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92" xfId="0" applyFill="1" applyBorder="1" applyAlignment="1">
      <alignment horizontal="center" vertical="center"/>
    </xf>
    <xf numFmtId="0" fontId="3" fillId="0" borderId="93" xfId="0" applyFont="1" applyBorder="1" applyAlignment="1">
      <alignment horizontal="right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9" fontId="37" fillId="34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3" fontId="17" fillId="0" borderId="68" xfId="0" applyNumberFormat="1" applyFont="1" applyBorder="1" applyAlignment="1">
      <alignment horizontal="right" vertical="center" indent="2"/>
    </xf>
    <xf numFmtId="4" fontId="18" fillId="0" borderId="70" xfId="0" applyNumberFormat="1" applyFont="1" applyBorder="1" applyAlignment="1">
      <alignment vertical="center"/>
    </xf>
    <xf numFmtId="4" fontId="18" fillId="0" borderId="72" xfId="0" applyNumberFormat="1" applyFont="1" applyBorder="1" applyAlignment="1">
      <alignment/>
    </xf>
    <xf numFmtId="4" fontId="18" fillId="0" borderId="68" xfId="0" applyNumberFormat="1" applyFont="1" applyFill="1" applyBorder="1" applyAlignment="1">
      <alignment/>
    </xf>
    <xf numFmtId="4" fontId="18" fillId="33" borderId="67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18" fillId="0" borderId="51" xfId="0" applyNumberFormat="1" applyFont="1" applyBorder="1" applyAlignment="1">
      <alignment/>
    </xf>
    <xf numFmtId="4" fontId="18" fillId="0" borderId="26" xfId="0" applyNumberFormat="1" applyFont="1" applyFill="1" applyBorder="1" applyAlignment="1">
      <alignment/>
    </xf>
    <xf numFmtId="4" fontId="18" fillId="33" borderId="31" xfId="0" applyNumberFormat="1" applyFont="1" applyFill="1" applyBorder="1" applyAlignment="1">
      <alignment/>
    </xf>
    <xf numFmtId="4" fontId="18" fillId="34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3" fontId="17" fillId="0" borderId="69" xfId="0" applyNumberFormat="1" applyFont="1" applyBorder="1" applyAlignment="1">
      <alignment horizontal="right" vertical="center" indent="2"/>
    </xf>
    <xf numFmtId="4" fontId="18" fillId="0" borderId="71" xfId="0" applyNumberFormat="1" applyFont="1" applyBorder="1" applyAlignment="1">
      <alignment vertical="center"/>
    </xf>
    <xf numFmtId="4" fontId="18" fillId="0" borderId="73" xfId="0" applyNumberFormat="1" applyFont="1" applyBorder="1" applyAlignment="1">
      <alignment/>
    </xf>
    <xf numFmtId="4" fontId="18" fillId="0" borderId="69" xfId="0" applyNumberFormat="1" applyFont="1" applyFill="1" applyBorder="1" applyAlignment="1">
      <alignment/>
    </xf>
    <xf numFmtId="4" fontId="18" fillId="33" borderId="65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4" fontId="18" fillId="0" borderId="67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31" xfId="0" applyNumberFormat="1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4" fontId="18" fillId="0" borderId="51" xfId="0" applyNumberFormat="1" applyFont="1" applyBorder="1" applyAlignment="1">
      <alignment/>
    </xf>
    <xf numFmtId="4" fontId="18" fillId="0" borderId="31" xfId="0" applyNumberFormat="1" applyFont="1" applyFill="1" applyBorder="1" applyAlignment="1">
      <alignment/>
    </xf>
    <xf numFmtId="4" fontId="18" fillId="0" borderId="6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indent="2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3" fontId="17" fillId="0" borderId="68" xfId="0" applyNumberFormat="1" applyFont="1" applyBorder="1" applyAlignment="1">
      <alignment horizontal="right" vertical="center" indent="2"/>
    </xf>
    <xf numFmtId="4" fontId="18" fillId="0" borderId="70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horizontal="right" vertical="center" indent="2"/>
    </xf>
    <xf numFmtId="4" fontId="18" fillId="0" borderId="50" xfId="0" applyNumberFormat="1" applyFont="1" applyBorder="1" applyAlignment="1">
      <alignment vertical="center"/>
    </xf>
    <xf numFmtId="3" fontId="17" fillId="0" borderId="69" xfId="0" applyNumberFormat="1" applyFont="1" applyBorder="1" applyAlignment="1">
      <alignment horizontal="right" vertical="center" indent="2"/>
    </xf>
    <xf numFmtId="4" fontId="18" fillId="0" borderId="71" xfId="0" applyNumberFormat="1" applyFont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indent="2"/>
    </xf>
    <xf numFmtId="0" fontId="17" fillId="0" borderId="0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3" fontId="0" fillId="0" borderId="44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14" fontId="3" fillId="0" borderId="63" xfId="0" applyNumberFormat="1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8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1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11" fillId="0" borderId="60" xfId="0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3" fontId="30" fillId="0" borderId="96" xfId="0" applyNumberFormat="1" applyFont="1" applyBorder="1" applyAlignment="1">
      <alignment horizontal="center"/>
    </xf>
    <xf numFmtId="0" fontId="1" fillId="0" borderId="13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wrapText="1"/>
    </xf>
    <xf numFmtId="0" fontId="16" fillId="0" borderId="102" xfId="0" applyFont="1" applyBorder="1" applyAlignment="1">
      <alignment horizontal="center" wrapText="1"/>
    </xf>
    <xf numFmtId="0" fontId="1" fillId="0" borderId="1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" fillId="0" borderId="1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134" xfId="0" applyFont="1" applyBorder="1" applyAlignment="1">
      <alignment horizontal="center" vertical="center" wrapText="1"/>
    </xf>
    <xf numFmtId="0" fontId="41" fillId="0" borderId="135" xfId="0" applyFont="1" applyBorder="1" applyAlignment="1">
      <alignment horizontal="center" vertical="center" wrapText="1"/>
    </xf>
    <xf numFmtId="0" fontId="41" fillId="0" borderId="136" xfId="0" applyFont="1" applyBorder="1" applyAlignment="1">
      <alignment horizontal="center" vertical="center" wrapText="1"/>
    </xf>
    <xf numFmtId="0" fontId="41" fillId="0" borderId="137" xfId="0" applyFont="1" applyBorder="1" applyAlignment="1">
      <alignment horizontal="center" vertical="center" wrapText="1"/>
    </xf>
    <xf numFmtId="0" fontId="41" fillId="0" borderId="138" xfId="0" applyFont="1" applyBorder="1" applyAlignment="1">
      <alignment horizontal="center" vertical="center" wrapText="1"/>
    </xf>
    <xf numFmtId="0" fontId="43" fillId="0" borderId="137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3" fillId="0" borderId="137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1" fillId="0" borderId="134" xfId="0" applyFont="1" applyBorder="1" applyAlignment="1">
      <alignment horizontal="center" vertical="center" wrapText="1"/>
    </xf>
    <xf numFmtId="0" fontId="41" fillId="0" borderId="13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5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zoomScalePageLayoutView="0" workbookViewId="0" topLeftCell="A1">
      <selection activeCell="H14" sqref="H14:J14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8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9.8515625" style="0" customWidth="1"/>
    <col min="15" max="15" width="5.140625" style="0" customWidth="1"/>
  </cols>
  <sheetData>
    <row r="1" spans="13:14" ht="8.25" customHeight="1">
      <c r="M1" s="349"/>
      <c r="N1" s="349"/>
    </row>
    <row r="2" spans="2:14" ht="16.5" customHeight="1">
      <c r="B2" s="350" t="s">
        <v>115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2:14" s="40" customFormat="1" ht="17.25" customHeight="1" thickBot="1">
      <c r="B3" s="39" t="s">
        <v>32</v>
      </c>
      <c r="C3" s="41"/>
      <c r="E3" s="42"/>
      <c r="F3" s="42"/>
      <c r="G3" s="41"/>
      <c r="M3" s="42"/>
      <c r="N3" s="42"/>
    </row>
    <row r="4" spans="2:15" ht="15" customHeight="1" thickTop="1">
      <c r="B4" s="358" t="s">
        <v>33</v>
      </c>
      <c r="C4" s="332"/>
      <c r="D4" s="332"/>
      <c r="E4" s="355" t="s">
        <v>35</v>
      </c>
      <c r="F4" s="357"/>
      <c r="G4" s="332" t="s">
        <v>70</v>
      </c>
      <c r="H4" s="332"/>
      <c r="I4" s="332"/>
      <c r="J4" s="332"/>
      <c r="K4" s="332"/>
      <c r="L4" s="332"/>
      <c r="M4" s="355" t="s">
        <v>37</v>
      </c>
      <c r="N4" s="356"/>
      <c r="O4" s="11"/>
    </row>
    <row r="5" spans="2:14" ht="15" customHeight="1" thickBot="1">
      <c r="B5" s="362" t="s">
        <v>34</v>
      </c>
      <c r="C5" s="333"/>
      <c r="D5" s="333"/>
      <c r="E5" s="330" t="s">
        <v>36</v>
      </c>
      <c r="F5" s="331"/>
      <c r="G5" s="333" t="s">
        <v>69</v>
      </c>
      <c r="H5" s="333"/>
      <c r="I5" s="333"/>
      <c r="J5" s="333"/>
      <c r="K5" s="333"/>
      <c r="L5" s="331"/>
      <c r="M5" s="334"/>
      <c r="N5" s="335"/>
    </row>
    <row r="6" spans="2:15" ht="17.25" customHeight="1" thickBot="1" thickTop="1">
      <c r="B6" s="363"/>
      <c r="C6" s="353"/>
      <c r="D6" s="354"/>
      <c r="E6" s="364"/>
      <c r="F6" s="364"/>
      <c r="G6" s="351"/>
      <c r="H6" s="353"/>
      <c r="I6" s="353"/>
      <c r="J6" s="353"/>
      <c r="K6" s="353"/>
      <c r="L6" s="354"/>
      <c r="M6" s="351"/>
      <c r="N6" s="352"/>
      <c r="O6" s="11"/>
    </row>
    <row r="7" spans="2:13" s="40" customFormat="1" ht="18.75" customHeight="1" thickBot="1" thickTop="1">
      <c r="B7" s="39" t="s">
        <v>38</v>
      </c>
      <c r="C7" s="41"/>
      <c r="G7" s="84"/>
      <c r="H7" s="85"/>
      <c r="L7" s="84" t="s">
        <v>72</v>
      </c>
      <c r="M7" s="85" t="s">
        <v>73</v>
      </c>
    </row>
    <row r="8" spans="2:15" ht="15" customHeight="1" thickTop="1">
      <c r="B8" s="346" t="s">
        <v>74</v>
      </c>
      <c r="C8" s="347"/>
      <c r="D8" s="380"/>
      <c r="E8" s="37" t="s">
        <v>56</v>
      </c>
      <c r="F8" s="376" t="s">
        <v>75</v>
      </c>
      <c r="G8" s="377"/>
      <c r="H8" s="371" t="s">
        <v>62</v>
      </c>
      <c r="I8" s="372"/>
      <c r="J8" s="372"/>
      <c r="K8" s="372"/>
      <c r="L8" s="372"/>
      <c r="M8" s="372"/>
      <c r="N8" s="373"/>
      <c r="O8" s="11"/>
    </row>
    <row r="9" spans="2:14" ht="15" customHeight="1" thickBot="1">
      <c r="B9" s="381"/>
      <c r="C9" s="382"/>
      <c r="D9" s="383"/>
      <c r="E9" s="83" t="s">
        <v>71</v>
      </c>
      <c r="F9" s="378"/>
      <c r="G9" s="379"/>
      <c r="H9" s="369" t="s">
        <v>39</v>
      </c>
      <c r="I9" s="375"/>
      <c r="J9" s="374"/>
      <c r="K9" s="369" t="s">
        <v>57</v>
      </c>
      <c r="L9" s="374"/>
      <c r="M9" s="369" t="s">
        <v>37</v>
      </c>
      <c r="N9" s="370"/>
    </row>
    <row r="10" spans="2:15" ht="15" customHeight="1" thickTop="1">
      <c r="B10" s="385" t="s">
        <v>40</v>
      </c>
      <c r="C10" s="386"/>
      <c r="D10" s="386"/>
      <c r="E10" s="36"/>
      <c r="F10" s="34"/>
      <c r="G10" s="35"/>
      <c r="H10" s="328"/>
      <c r="I10" s="336"/>
      <c r="J10" s="337"/>
      <c r="K10" s="328"/>
      <c r="L10" s="337"/>
      <c r="M10" s="328"/>
      <c r="N10" s="329"/>
      <c r="O10" s="11"/>
    </row>
    <row r="11" spans="2:14" ht="15" customHeight="1">
      <c r="B11" s="365" t="s">
        <v>41</v>
      </c>
      <c r="C11" s="366"/>
      <c r="D11" s="367"/>
      <c r="E11" s="27"/>
      <c r="F11" s="27"/>
      <c r="G11" s="25"/>
      <c r="H11" s="318"/>
      <c r="I11" s="327"/>
      <c r="J11" s="319"/>
      <c r="K11" s="318"/>
      <c r="L11" s="319"/>
      <c r="M11" s="318"/>
      <c r="N11" s="320"/>
    </row>
    <row r="12" spans="2:14" ht="15" customHeight="1">
      <c r="B12" s="365" t="s">
        <v>42</v>
      </c>
      <c r="C12" s="366"/>
      <c r="D12" s="367"/>
      <c r="E12" s="27"/>
      <c r="F12" s="368" t="s">
        <v>58</v>
      </c>
      <c r="G12" s="367"/>
      <c r="H12" s="318"/>
      <c r="I12" s="327"/>
      <c r="J12" s="319"/>
      <c r="K12" s="318"/>
      <c r="L12" s="319"/>
      <c r="M12" s="318"/>
      <c r="N12" s="320"/>
    </row>
    <row r="13" spans="2:14" ht="15" customHeight="1">
      <c r="B13" s="365" t="s">
        <v>47</v>
      </c>
      <c r="C13" s="366"/>
      <c r="D13" s="367"/>
      <c r="E13" s="27"/>
      <c r="F13" s="27"/>
      <c r="G13" s="25"/>
      <c r="H13" s="318"/>
      <c r="I13" s="327"/>
      <c r="J13" s="319"/>
      <c r="K13" s="318"/>
      <c r="L13" s="319"/>
      <c r="M13" s="318"/>
      <c r="N13" s="320"/>
    </row>
    <row r="14" spans="2:14" ht="15" customHeight="1">
      <c r="B14" s="365" t="s">
        <v>44</v>
      </c>
      <c r="C14" s="366"/>
      <c r="D14" s="367"/>
      <c r="E14" s="30"/>
      <c r="F14" s="368" t="s">
        <v>59</v>
      </c>
      <c r="G14" s="367"/>
      <c r="H14" s="318"/>
      <c r="I14" s="327"/>
      <c r="J14" s="319"/>
      <c r="K14" s="318"/>
      <c r="L14" s="319"/>
      <c r="M14" s="318"/>
      <c r="N14" s="320"/>
    </row>
    <row r="15" spans="2:14" ht="15" customHeight="1">
      <c r="B15" s="365" t="s">
        <v>45</v>
      </c>
      <c r="C15" s="366"/>
      <c r="D15" s="366"/>
      <c r="E15" s="30"/>
      <c r="F15" s="32"/>
      <c r="G15" s="33"/>
      <c r="H15" s="318"/>
      <c r="I15" s="327"/>
      <c r="J15" s="319"/>
      <c r="K15" s="318"/>
      <c r="L15" s="319"/>
      <c r="M15" s="318"/>
      <c r="N15" s="320"/>
    </row>
    <row r="16" spans="2:14" ht="15" customHeight="1">
      <c r="B16" s="365" t="s">
        <v>46</v>
      </c>
      <c r="C16" s="366"/>
      <c r="D16" s="367"/>
      <c r="E16" s="30"/>
      <c r="F16" s="368" t="s">
        <v>60</v>
      </c>
      <c r="G16" s="367"/>
      <c r="H16" s="318"/>
      <c r="I16" s="327"/>
      <c r="J16" s="319"/>
      <c r="K16" s="318"/>
      <c r="L16" s="319"/>
      <c r="M16" s="318"/>
      <c r="N16" s="320"/>
    </row>
    <row r="17" spans="2:14" ht="15" customHeight="1">
      <c r="B17" s="365" t="s">
        <v>50</v>
      </c>
      <c r="C17" s="366"/>
      <c r="D17" s="367"/>
      <c r="E17" s="31"/>
      <c r="F17" s="21"/>
      <c r="G17" s="29"/>
      <c r="H17" s="318"/>
      <c r="I17" s="327"/>
      <c r="J17" s="319"/>
      <c r="K17" s="318"/>
      <c r="L17" s="319"/>
      <c r="M17" s="318"/>
      <c r="N17" s="320"/>
    </row>
    <row r="18" spans="2:14" ht="15" customHeight="1">
      <c r="B18" s="365" t="s">
        <v>51</v>
      </c>
      <c r="C18" s="366"/>
      <c r="D18" s="367"/>
      <c r="E18" s="20"/>
      <c r="F18" s="368" t="s">
        <v>61</v>
      </c>
      <c r="G18" s="367"/>
      <c r="H18" s="327"/>
      <c r="I18" s="327"/>
      <c r="J18" s="319"/>
      <c r="K18" s="318"/>
      <c r="L18" s="319"/>
      <c r="M18" s="318"/>
      <c r="N18" s="320"/>
    </row>
    <row r="19" spans="2:14" ht="15" customHeight="1">
      <c r="B19" s="365" t="s">
        <v>52</v>
      </c>
      <c r="C19" s="366"/>
      <c r="D19" s="367"/>
      <c r="E19" s="20"/>
      <c r="F19" s="21"/>
      <c r="G19" s="20"/>
      <c r="H19" s="318"/>
      <c r="I19" s="327"/>
      <c r="J19" s="319"/>
      <c r="K19" s="318"/>
      <c r="L19" s="319"/>
      <c r="M19" s="318"/>
      <c r="N19" s="320"/>
    </row>
    <row r="20" spans="2:14" ht="15" customHeight="1">
      <c r="B20" s="365" t="s">
        <v>53</v>
      </c>
      <c r="C20" s="366"/>
      <c r="D20" s="367"/>
      <c r="E20" s="20"/>
      <c r="F20" s="21"/>
      <c r="G20" s="22"/>
      <c r="H20" s="327"/>
      <c r="I20" s="327"/>
      <c r="J20" s="319"/>
      <c r="K20" s="318"/>
      <c r="L20" s="319"/>
      <c r="M20" s="318"/>
      <c r="N20" s="320"/>
    </row>
    <row r="21" spans="2:14" ht="15" customHeight="1">
      <c r="B21" s="365" t="s">
        <v>43</v>
      </c>
      <c r="C21" s="366"/>
      <c r="D21" s="367"/>
      <c r="E21" s="30"/>
      <c r="F21" s="20"/>
      <c r="G21" s="20"/>
      <c r="H21" s="318"/>
      <c r="I21" s="327"/>
      <c r="J21" s="319"/>
      <c r="K21" s="318"/>
      <c r="L21" s="319"/>
      <c r="M21" s="318"/>
      <c r="N21" s="320"/>
    </row>
    <row r="22" spans="2:14" ht="15" customHeight="1">
      <c r="B22" s="365" t="s">
        <v>48</v>
      </c>
      <c r="C22" s="366"/>
      <c r="D22" s="367"/>
      <c r="E22" s="24"/>
      <c r="F22" s="27"/>
      <c r="G22" s="24"/>
      <c r="H22" s="318"/>
      <c r="I22" s="327"/>
      <c r="J22" s="319"/>
      <c r="K22" s="318"/>
      <c r="L22" s="319"/>
      <c r="M22" s="318"/>
      <c r="N22" s="320"/>
    </row>
    <row r="23" spans="2:14" ht="15" customHeight="1">
      <c r="B23" s="365" t="s">
        <v>49</v>
      </c>
      <c r="C23" s="366"/>
      <c r="D23" s="367"/>
      <c r="E23" s="24"/>
      <c r="F23" s="27"/>
      <c r="G23" s="24"/>
      <c r="H23" s="318"/>
      <c r="I23" s="327"/>
      <c r="J23" s="319"/>
      <c r="K23" s="318"/>
      <c r="L23" s="319"/>
      <c r="M23" s="318"/>
      <c r="N23" s="320"/>
    </row>
    <row r="24" spans="2:14" ht="15" customHeight="1">
      <c r="B24" s="365" t="s">
        <v>54</v>
      </c>
      <c r="C24" s="366"/>
      <c r="D24" s="367"/>
      <c r="E24" s="30"/>
      <c r="F24" s="23"/>
      <c r="G24" s="23"/>
      <c r="H24" s="318"/>
      <c r="I24" s="327"/>
      <c r="J24" s="319"/>
      <c r="K24" s="318"/>
      <c r="L24" s="319"/>
      <c r="M24" s="318"/>
      <c r="N24" s="320"/>
    </row>
    <row r="25" spans="2:14" ht="15" customHeight="1" thickBot="1">
      <c r="B25" s="387" t="s">
        <v>55</v>
      </c>
      <c r="C25" s="388"/>
      <c r="D25" s="389"/>
      <c r="E25" s="26"/>
      <c r="F25" s="28"/>
      <c r="G25" s="43"/>
      <c r="H25" s="324"/>
      <c r="I25" s="325"/>
      <c r="J25" s="326"/>
      <c r="K25" s="322"/>
      <c r="L25" s="323"/>
      <c r="M25" s="322"/>
      <c r="N25" s="384"/>
    </row>
    <row r="26" spans="2:14" s="40" customFormat="1" ht="18.75" customHeight="1" thickBot="1" thickTop="1">
      <c r="B26" s="39" t="s">
        <v>18</v>
      </c>
      <c r="E26" s="87" t="s">
        <v>72</v>
      </c>
      <c r="F26" s="85" t="s">
        <v>73</v>
      </c>
      <c r="G26" s="86"/>
      <c r="H26" s="86"/>
      <c r="I26" s="86"/>
      <c r="J26" s="390" t="s">
        <v>19</v>
      </c>
      <c r="K26" s="390"/>
      <c r="L26" s="390"/>
      <c r="M26" s="390"/>
      <c r="N26" s="390"/>
    </row>
    <row r="27" spans="2:15" s="1" customFormat="1" ht="12.75" customHeight="1" thickTop="1">
      <c r="B27" s="344" t="s">
        <v>77</v>
      </c>
      <c r="C27" s="341" t="s">
        <v>76</v>
      </c>
      <c r="D27" s="342"/>
      <c r="E27" s="342"/>
      <c r="F27" s="342"/>
      <c r="G27" s="342"/>
      <c r="H27" s="342"/>
      <c r="I27" s="342"/>
      <c r="J27" s="342"/>
      <c r="K27" s="343"/>
      <c r="L27" s="346" t="s">
        <v>78</v>
      </c>
      <c r="M27" s="347"/>
      <c r="N27" s="348"/>
      <c r="O27" s="9"/>
    </row>
    <row r="28" spans="2:15" s="1" customFormat="1" ht="12" customHeight="1">
      <c r="B28" s="345"/>
      <c r="C28" s="359" t="s">
        <v>6</v>
      </c>
      <c r="D28" s="360"/>
      <c r="E28" s="361"/>
      <c r="F28" s="359" t="s">
        <v>4</v>
      </c>
      <c r="G28" s="360"/>
      <c r="H28" s="361"/>
      <c r="I28" s="359" t="s">
        <v>5</v>
      </c>
      <c r="J28" s="360"/>
      <c r="K28" s="361"/>
      <c r="L28" s="14"/>
      <c r="M28" s="15"/>
      <c r="N28" s="16"/>
      <c r="O28" s="9"/>
    </row>
    <row r="29" spans="2:15" s="1" customFormat="1" ht="11.25" customHeight="1" thickBot="1">
      <c r="B29" s="82" t="s">
        <v>0</v>
      </c>
      <c r="C29" s="12" t="s">
        <v>1</v>
      </c>
      <c r="D29" s="3" t="s">
        <v>2</v>
      </c>
      <c r="E29" s="5" t="s">
        <v>3</v>
      </c>
      <c r="F29" s="2" t="s">
        <v>1</v>
      </c>
      <c r="G29" s="3" t="s">
        <v>2</v>
      </c>
      <c r="H29" s="6" t="s">
        <v>3</v>
      </c>
      <c r="I29" s="2" t="s">
        <v>1</v>
      </c>
      <c r="J29" s="3" t="s">
        <v>2</v>
      </c>
      <c r="K29" s="5" t="s">
        <v>3</v>
      </c>
      <c r="L29" s="13" t="s">
        <v>7</v>
      </c>
      <c r="M29" s="4" t="s">
        <v>8</v>
      </c>
      <c r="N29" s="10" t="s">
        <v>3</v>
      </c>
      <c r="O29" s="9"/>
    </row>
    <row r="30" spans="2:15" ht="15" customHeight="1" thickTop="1">
      <c r="B30" s="45">
        <v>60</v>
      </c>
      <c r="C30" s="17"/>
      <c r="D30" s="47" t="s">
        <v>20</v>
      </c>
      <c r="E30" s="48"/>
      <c r="F30" s="49"/>
      <c r="G30" s="50" t="s">
        <v>21</v>
      </c>
      <c r="H30" s="51"/>
      <c r="I30" s="49"/>
      <c r="J30" s="52" t="s">
        <v>22</v>
      </c>
      <c r="K30" s="48"/>
      <c r="L30" s="53"/>
      <c r="M30" s="54" t="s">
        <v>14</v>
      </c>
      <c r="N30" s="55"/>
      <c r="O30" s="11"/>
    </row>
    <row r="31" spans="2:15" ht="15" customHeight="1">
      <c r="B31" s="46">
        <v>80</v>
      </c>
      <c r="C31" s="18"/>
      <c r="D31" s="56" t="s">
        <v>24</v>
      </c>
      <c r="E31" s="57"/>
      <c r="F31" s="58"/>
      <c r="G31" s="59" t="s">
        <v>23</v>
      </c>
      <c r="H31" s="57"/>
      <c r="I31" s="58"/>
      <c r="J31" s="56" t="s">
        <v>25</v>
      </c>
      <c r="K31" s="57"/>
      <c r="L31" s="60" t="s">
        <v>17</v>
      </c>
      <c r="M31" s="61" t="s">
        <v>16</v>
      </c>
      <c r="N31" s="62" t="s">
        <v>17</v>
      </c>
      <c r="O31" s="11"/>
    </row>
    <row r="32" spans="2:15" ht="15" customHeight="1">
      <c r="B32" s="46">
        <v>120</v>
      </c>
      <c r="C32" s="18"/>
      <c r="D32" s="56" t="s">
        <v>26</v>
      </c>
      <c r="E32" s="57"/>
      <c r="F32" s="58"/>
      <c r="G32" s="59" t="s">
        <v>27</v>
      </c>
      <c r="H32" s="57"/>
      <c r="I32" s="58"/>
      <c r="J32" s="56" t="s">
        <v>28</v>
      </c>
      <c r="K32" s="57"/>
      <c r="L32" s="60"/>
      <c r="M32" s="61" t="s">
        <v>15</v>
      </c>
      <c r="N32" s="62"/>
      <c r="O32" s="11"/>
    </row>
    <row r="33" spans="2:15" ht="15" customHeight="1">
      <c r="B33" s="46">
        <v>240</v>
      </c>
      <c r="C33" s="18"/>
      <c r="D33" s="63" t="s">
        <v>10</v>
      </c>
      <c r="E33" s="64"/>
      <c r="F33" s="65"/>
      <c r="G33" s="66" t="s">
        <v>9</v>
      </c>
      <c r="H33" s="64"/>
      <c r="I33" s="65"/>
      <c r="J33" s="63" t="s">
        <v>12</v>
      </c>
      <c r="K33" s="64"/>
      <c r="L33" s="60" t="s">
        <v>17</v>
      </c>
      <c r="M33" s="61" t="s">
        <v>16</v>
      </c>
      <c r="N33" s="62" t="s">
        <v>17</v>
      </c>
      <c r="O33" s="11"/>
    </row>
    <row r="34" spans="2:15" ht="15" customHeight="1">
      <c r="B34" s="46">
        <v>770</v>
      </c>
      <c r="C34" s="18"/>
      <c r="D34" s="63" t="s">
        <v>11</v>
      </c>
      <c r="E34" s="67"/>
      <c r="F34" s="68"/>
      <c r="G34" s="66" t="s">
        <v>31</v>
      </c>
      <c r="H34" s="64"/>
      <c r="I34" s="65"/>
      <c r="J34" s="63" t="s">
        <v>13</v>
      </c>
      <c r="K34" s="64"/>
      <c r="L34" s="60" t="s">
        <v>17</v>
      </c>
      <c r="M34" s="69" t="s">
        <v>16</v>
      </c>
      <c r="N34" s="62" t="s">
        <v>17</v>
      </c>
      <c r="O34" s="11"/>
    </row>
    <row r="35" spans="2:15" ht="15" customHeight="1">
      <c r="B35" s="46">
        <v>1100</v>
      </c>
      <c r="C35" s="18"/>
      <c r="D35" s="63" t="s">
        <v>29</v>
      </c>
      <c r="E35" s="64"/>
      <c r="F35" s="65"/>
      <c r="G35" s="66" t="s">
        <v>11</v>
      </c>
      <c r="H35" s="64"/>
      <c r="I35" s="65"/>
      <c r="J35" s="63" t="s">
        <v>30</v>
      </c>
      <c r="K35" s="64"/>
      <c r="L35" s="60" t="s">
        <v>17</v>
      </c>
      <c r="M35" s="69" t="s">
        <v>16</v>
      </c>
      <c r="N35" s="62" t="s">
        <v>17</v>
      </c>
      <c r="O35" s="11"/>
    </row>
    <row r="36" spans="2:15" ht="15" customHeight="1">
      <c r="B36" s="79" t="s">
        <v>63</v>
      </c>
      <c r="C36" s="338" t="s">
        <v>66</v>
      </c>
      <c r="D36" s="339"/>
      <c r="E36" s="340"/>
      <c r="F36" s="65"/>
      <c r="G36" s="63"/>
      <c r="H36" s="64"/>
      <c r="I36" s="65"/>
      <c r="J36" s="63"/>
      <c r="K36" s="64"/>
      <c r="L36" s="60"/>
      <c r="M36" s="69"/>
      <c r="N36" s="62"/>
      <c r="O36" s="11"/>
    </row>
    <row r="37" spans="2:15" ht="15" customHeight="1" thickBot="1">
      <c r="B37" s="80" t="s">
        <v>64</v>
      </c>
      <c r="C37" s="19"/>
      <c r="D37" s="70" t="s">
        <v>65</v>
      </c>
      <c r="E37" s="71"/>
      <c r="F37" s="72"/>
      <c r="G37" s="71"/>
      <c r="H37" s="73"/>
      <c r="I37" s="72"/>
      <c r="J37" s="74"/>
      <c r="K37" s="75"/>
      <c r="L37" s="76"/>
      <c r="M37" s="77"/>
      <c r="N37" s="78"/>
      <c r="O37" s="11"/>
    </row>
    <row r="38" spans="2:14" ht="16.5" customHeight="1" thickTop="1">
      <c r="B38" s="81" t="s">
        <v>67</v>
      </c>
      <c r="C38" s="44"/>
      <c r="D38" s="7"/>
      <c r="E38" s="44"/>
      <c r="F38" s="44"/>
      <c r="I38" s="321" t="s">
        <v>68</v>
      </c>
      <c r="J38" s="321"/>
      <c r="K38" s="7"/>
      <c r="L38" s="8"/>
      <c r="M38" s="44"/>
      <c r="N38" s="8"/>
    </row>
    <row r="39" spans="2:15" ht="12.75">
      <c r="B39" s="8"/>
      <c r="C39" s="8"/>
      <c r="D39" s="38"/>
      <c r="E39" s="8"/>
      <c r="F39" s="8"/>
      <c r="G39" s="8"/>
      <c r="H39" s="8"/>
      <c r="I39" s="8"/>
      <c r="J39" s="8"/>
      <c r="K39" s="38"/>
      <c r="L39" s="38"/>
      <c r="M39" s="8"/>
      <c r="N39" s="38"/>
      <c r="O39" s="8"/>
    </row>
    <row r="40" spans="2:15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</sheetData>
  <sheetProtection/>
  <mergeCells count="97">
    <mergeCell ref="J26:N26"/>
    <mergeCell ref="M23:N23"/>
    <mergeCell ref="B17:D17"/>
    <mergeCell ref="B16:D16"/>
    <mergeCell ref="B24:D24"/>
    <mergeCell ref="B18:D18"/>
    <mergeCell ref="B19:D19"/>
    <mergeCell ref="B20:D20"/>
    <mergeCell ref="H18:J18"/>
    <mergeCell ref="H19:J19"/>
    <mergeCell ref="H20:J20"/>
    <mergeCell ref="M25:N25"/>
    <mergeCell ref="M22:N22"/>
    <mergeCell ref="B10:D10"/>
    <mergeCell ref="B11:D11"/>
    <mergeCell ref="B12:D12"/>
    <mergeCell ref="B22:D22"/>
    <mergeCell ref="B23:D23"/>
    <mergeCell ref="B25:D25"/>
    <mergeCell ref="B13:D13"/>
    <mergeCell ref="B21:D21"/>
    <mergeCell ref="M9:N9"/>
    <mergeCell ref="H8:N8"/>
    <mergeCell ref="K9:L9"/>
    <mergeCell ref="H9:J9"/>
    <mergeCell ref="F8:G9"/>
    <mergeCell ref="B8:D9"/>
    <mergeCell ref="F14:G14"/>
    <mergeCell ref="F16:G16"/>
    <mergeCell ref="F18:G18"/>
    <mergeCell ref="B4:D4"/>
    <mergeCell ref="C28:E28"/>
    <mergeCell ref="F28:H28"/>
    <mergeCell ref="I28:K28"/>
    <mergeCell ref="B5:D5"/>
    <mergeCell ref="B6:D6"/>
    <mergeCell ref="E6:F6"/>
    <mergeCell ref="B14:D14"/>
    <mergeCell ref="B15:D15"/>
    <mergeCell ref="F12:G12"/>
    <mergeCell ref="C36:E36"/>
    <mergeCell ref="C27:K27"/>
    <mergeCell ref="B27:B28"/>
    <mergeCell ref="L27:N27"/>
    <mergeCell ref="M1:N1"/>
    <mergeCell ref="B2:N2"/>
    <mergeCell ref="M6:N6"/>
    <mergeCell ref="G6:L6"/>
    <mergeCell ref="M4:N4"/>
    <mergeCell ref="E4:F4"/>
    <mergeCell ref="E5:F5"/>
    <mergeCell ref="G4:L4"/>
    <mergeCell ref="G5:L5"/>
    <mergeCell ref="M5:N5"/>
    <mergeCell ref="H17:J17"/>
    <mergeCell ref="H10:J10"/>
    <mergeCell ref="K10:L10"/>
    <mergeCell ref="H12:J12"/>
    <mergeCell ref="H13:J13"/>
    <mergeCell ref="M12:N12"/>
    <mergeCell ref="H22:J22"/>
    <mergeCell ref="H23:J23"/>
    <mergeCell ref="H24:J24"/>
    <mergeCell ref="M10:N10"/>
    <mergeCell ref="H11:J11"/>
    <mergeCell ref="K11:L11"/>
    <mergeCell ref="M11:N11"/>
    <mergeCell ref="H14:J14"/>
    <mergeCell ref="H15:J15"/>
    <mergeCell ref="H16:J16"/>
    <mergeCell ref="H25:J25"/>
    <mergeCell ref="K12:L12"/>
    <mergeCell ref="K13:L13"/>
    <mergeCell ref="K14:L14"/>
    <mergeCell ref="K19:L19"/>
    <mergeCell ref="K15:L15"/>
    <mergeCell ref="K16:L16"/>
    <mergeCell ref="K17:L17"/>
    <mergeCell ref="K18:L18"/>
    <mergeCell ref="H21:J21"/>
    <mergeCell ref="K21:L21"/>
    <mergeCell ref="M13:N13"/>
    <mergeCell ref="M14:N14"/>
    <mergeCell ref="M15:N15"/>
    <mergeCell ref="M16:N16"/>
    <mergeCell ref="M17:N17"/>
    <mergeCell ref="M18:N18"/>
    <mergeCell ref="K22:L22"/>
    <mergeCell ref="M19:N19"/>
    <mergeCell ref="M20:N20"/>
    <mergeCell ref="M21:N21"/>
    <mergeCell ref="M24:N24"/>
    <mergeCell ref="I38:J38"/>
    <mergeCell ref="K23:L23"/>
    <mergeCell ref="K24:L24"/>
    <mergeCell ref="K25:L25"/>
    <mergeCell ref="K20:L20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723"/>
  <sheetViews>
    <sheetView zoomScalePageLayoutView="0" workbookViewId="0" topLeftCell="F28">
      <selection activeCell="M40" sqref="M40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7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12.7109375" style="0" customWidth="1"/>
    <col min="15" max="15" width="5.140625" style="0" customWidth="1"/>
  </cols>
  <sheetData>
    <row r="1" spans="13:237" ht="16.5" customHeight="1">
      <c r="M1" s="428" t="s">
        <v>139</v>
      </c>
      <c r="N1" s="42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2:237" ht="16.5" customHeight="1">
      <c r="B2" s="350" t="s">
        <v>132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2:237" s="40" customFormat="1" ht="26.25" customHeight="1">
      <c r="B3" s="89" t="s">
        <v>83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</row>
    <row r="4" spans="2:237" s="40" customFormat="1" ht="14.25" customHeight="1">
      <c r="B4" s="89" t="s">
        <v>88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2:237" s="40" customFormat="1" ht="26.25" customHeight="1" thickBot="1">
      <c r="B5" s="111" t="s">
        <v>89</v>
      </c>
      <c r="C5" s="41"/>
      <c r="E5" s="42"/>
      <c r="F5" s="42"/>
      <c r="G5" s="41"/>
      <c r="M5" s="42"/>
      <c r="N5" s="4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2:237" s="1" customFormat="1" ht="24" customHeight="1" thickTop="1">
      <c r="B6" s="418" t="s">
        <v>33</v>
      </c>
      <c r="C6" s="419"/>
      <c r="D6" s="419"/>
      <c r="E6" s="420" t="s">
        <v>35</v>
      </c>
      <c r="F6" s="421"/>
      <c r="G6" s="419" t="s">
        <v>70</v>
      </c>
      <c r="H6" s="419"/>
      <c r="I6" s="419"/>
      <c r="J6" s="419"/>
      <c r="K6" s="419"/>
      <c r="L6" s="419"/>
      <c r="M6" s="420" t="s">
        <v>86</v>
      </c>
      <c r="N6" s="429"/>
      <c r="O6" s="9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</row>
    <row r="7" spans="2:237" ht="24" customHeight="1" thickBot="1">
      <c r="B7" s="381" t="s">
        <v>34</v>
      </c>
      <c r="C7" s="382"/>
      <c r="D7" s="382"/>
      <c r="E7" s="422" t="s">
        <v>36</v>
      </c>
      <c r="F7" s="383"/>
      <c r="G7" s="382" t="s">
        <v>69</v>
      </c>
      <c r="H7" s="382"/>
      <c r="I7" s="382"/>
      <c r="J7" s="382"/>
      <c r="K7" s="382"/>
      <c r="L7" s="383"/>
      <c r="M7" s="423" t="s">
        <v>85</v>
      </c>
      <c r="N7" s="42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2:237" ht="29.25" customHeight="1" thickBot="1" thickTop="1">
      <c r="B8" s="363"/>
      <c r="C8" s="353"/>
      <c r="D8" s="354"/>
      <c r="E8" s="364"/>
      <c r="F8" s="364"/>
      <c r="G8" s="351"/>
      <c r="H8" s="353"/>
      <c r="I8" s="353"/>
      <c r="J8" s="353"/>
      <c r="K8" s="353"/>
      <c r="L8" s="354"/>
      <c r="M8" s="351"/>
      <c r="N8" s="352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2:237" ht="9" customHeight="1" thickTop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2:237" ht="20.25" customHeight="1">
      <c r="B10" s="113" t="s">
        <v>82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2:237" s="40" customFormat="1" ht="22.5" customHeight="1" thickBot="1">
      <c r="B11" s="391" t="s">
        <v>91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2:237" ht="24.75" customHeight="1" thickTop="1">
      <c r="B12" s="405" t="s">
        <v>79</v>
      </c>
      <c r="C12" s="406"/>
      <c r="D12" s="404"/>
      <c r="E12" s="395" t="s">
        <v>87</v>
      </c>
      <c r="F12" s="403" t="s">
        <v>80</v>
      </c>
      <c r="G12" s="404"/>
      <c r="H12" s="409" t="s">
        <v>108</v>
      </c>
      <c r="I12" s="410"/>
      <c r="J12" s="410"/>
      <c r="K12" s="410"/>
      <c r="L12" s="410"/>
      <c r="M12" s="410"/>
      <c r="N12" s="41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2:237" ht="15" customHeight="1" thickBot="1">
      <c r="B13" s="407"/>
      <c r="C13" s="408"/>
      <c r="D13" s="379"/>
      <c r="E13" s="396"/>
      <c r="F13" s="378"/>
      <c r="G13" s="379"/>
      <c r="H13" s="369" t="s">
        <v>39</v>
      </c>
      <c r="I13" s="375"/>
      <c r="J13" s="374"/>
      <c r="K13" s="369" t="s">
        <v>57</v>
      </c>
      <c r="L13" s="374"/>
      <c r="M13" s="369" t="s">
        <v>37</v>
      </c>
      <c r="N13" s="370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2:237" ht="15" customHeight="1" thickTop="1">
      <c r="B14" s="385" t="s">
        <v>40</v>
      </c>
      <c r="C14" s="386"/>
      <c r="D14" s="400"/>
      <c r="E14" s="36"/>
      <c r="F14" s="34"/>
      <c r="G14" s="35"/>
      <c r="H14" s="328"/>
      <c r="I14" s="336"/>
      <c r="J14" s="337"/>
      <c r="K14" s="328"/>
      <c r="L14" s="337"/>
      <c r="M14" s="328"/>
      <c r="N14" s="32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ht="15" customHeight="1">
      <c r="A15" s="228"/>
      <c r="B15" s="366" t="s">
        <v>41</v>
      </c>
      <c r="C15" s="366"/>
      <c r="D15" s="367"/>
      <c r="E15" s="27"/>
      <c r="F15" s="27"/>
      <c r="G15" s="25"/>
      <c r="H15" s="318"/>
      <c r="I15" s="327"/>
      <c r="J15" s="319"/>
      <c r="K15" s="318"/>
      <c r="L15" s="319"/>
      <c r="M15" s="318"/>
      <c r="N15" s="32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ht="15" customHeight="1">
      <c r="A16" s="228"/>
      <c r="B16" s="366" t="s">
        <v>42</v>
      </c>
      <c r="C16" s="366"/>
      <c r="D16" s="367"/>
      <c r="E16" s="27"/>
      <c r="F16" s="368" t="s">
        <v>58</v>
      </c>
      <c r="G16" s="367"/>
      <c r="H16" s="318"/>
      <c r="I16" s="327"/>
      <c r="J16" s="319"/>
      <c r="K16" s="318"/>
      <c r="L16" s="319"/>
      <c r="M16" s="318"/>
      <c r="N16" s="3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</row>
    <row r="17" spans="1:237" ht="15" customHeight="1">
      <c r="A17" s="228"/>
      <c r="B17" s="366" t="s">
        <v>47</v>
      </c>
      <c r="C17" s="366"/>
      <c r="D17" s="367"/>
      <c r="E17" s="27"/>
      <c r="F17" s="27"/>
      <c r="G17" s="25"/>
      <c r="H17" s="318"/>
      <c r="I17" s="327"/>
      <c r="J17" s="319"/>
      <c r="K17" s="318"/>
      <c r="L17" s="319"/>
      <c r="M17" s="318"/>
      <c r="N17" s="32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</row>
    <row r="18" spans="1:237" ht="15" customHeight="1">
      <c r="A18" s="228"/>
      <c r="B18" s="366" t="s">
        <v>44</v>
      </c>
      <c r="C18" s="366"/>
      <c r="D18" s="367"/>
      <c r="E18" s="30"/>
      <c r="F18" s="368" t="s">
        <v>59</v>
      </c>
      <c r="G18" s="367"/>
      <c r="H18" s="318"/>
      <c r="I18" s="327"/>
      <c r="J18" s="319"/>
      <c r="K18" s="318"/>
      <c r="L18" s="319"/>
      <c r="M18" s="318"/>
      <c r="N18" s="32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</row>
    <row r="19" spans="1:237" ht="15" customHeight="1">
      <c r="A19" s="228"/>
      <c r="B19" s="366" t="s">
        <v>45</v>
      </c>
      <c r="C19" s="366"/>
      <c r="D19" s="366"/>
      <c r="E19" s="30"/>
      <c r="F19" s="32"/>
      <c r="G19" s="33"/>
      <c r="H19" s="318"/>
      <c r="I19" s="327"/>
      <c r="J19" s="319"/>
      <c r="K19" s="318"/>
      <c r="L19" s="319"/>
      <c r="M19" s="318"/>
      <c r="N19" s="32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</row>
    <row r="20" spans="1:237" ht="15" customHeight="1">
      <c r="A20" s="228"/>
      <c r="B20" s="366" t="s">
        <v>46</v>
      </c>
      <c r="C20" s="366"/>
      <c r="D20" s="367"/>
      <c r="E20" s="30"/>
      <c r="F20" s="368" t="s">
        <v>60</v>
      </c>
      <c r="G20" s="367"/>
      <c r="H20" s="318"/>
      <c r="I20" s="327"/>
      <c r="J20" s="319"/>
      <c r="K20" s="318"/>
      <c r="L20" s="319"/>
      <c r="M20" s="318"/>
      <c r="N20" s="32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</row>
    <row r="21" spans="1:237" ht="15" customHeight="1">
      <c r="A21" s="228"/>
      <c r="B21" s="366" t="s">
        <v>50</v>
      </c>
      <c r="C21" s="366"/>
      <c r="D21" s="367"/>
      <c r="E21" s="31"/>
      <c r="F21" s="21"/>
      <c r="G21" s="29"/>
      <c r="H21" s="318"/>
      <c r="I21" s="327"/>
      <c r="J21" s="319"/>
      <c r="K21" s="318"/>
      <c r="L21" s="319"/>
      <c r="M21" s="318"/>
      <c r="N21" s="32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</row>
    <row r="22" spans="1:237" ht="15" customHeight="1">
      <c r="A22" s="228"/>
      <c r="B22" s="366" t="s">
        <v>51</v>
      </c>
      <c r="C22" s="366"/>
      <c r="D22" s="367"/>
      <c r="E22" s="20"/>
      <c r="F22" s="368" t="s">
        <v>61</v>
      </c>
      <c r="G22" s="367"/>
      <c r="H22" s="327"/>
      <c r="I22" s="327"/>
      <c r="J22" s="319"/>
      <c r="K22" s="318"/>
      <c r="L22" s="319"/>
      <c r="M22" s="318"/>
      <c r="N22" s="32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</row>
    <row r="23" spans="1:237" ht="15" customHeight="1">
      <c r="A23" s="228"/>
      <c r="B23" s="366" t="s">
        <v>52</v>
      </c>
      <c r="C23" s="366"/>
      <c r="D23" s="367"/>
      <c r="E23" s="20"/>
      <c r="F23" s="21"/>
      <c r="G23" s="20"/>
      <c r="H23" s="318"/>
      <c r="I23" s="327"/>
      <c r="J23" s="319"/>
      <c r="K23" s="318"/>
      <c r="L23" s="319"/>
      <c r="M23" s="318"/>
      <c r="N23" s="32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</row>
    <row r="24" spans="1:237" ht="15" customHeight="1">
      <c r="A24" s="228"/>
      <c r="B24" s="366" t="s">
        <v>53</v>
      </c>
      <c r="C24" s="366"/>
      <c r="D24" s="367"/>
      <c r="E24" s="20"/>
      <c r="F24" s="21"/>
      <c r="G24" s="22"/>
      <c r="H24" s="327"/>
      <c r="I24" s="327"/>
      <c r="J24" s="319"/>
      <c r="K24" s="318"/>
      <c r="L24" s="319"/>
      <c r="M24" s="318"/>
      <c r="N24" s="32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</row>
    <row r="25" spans="1:237" ht="15" customHeight="1">
      <c r="A25" s="228"/>
      <c r="B25" s="366" t="s">
        <v>43</v>
      </c>
      <c r="C25" s="366"/>
      <c r="D25" s="367"/>
      <c r="E25" s="30"/>
      <c r="F25" s="20"/>
      <c r="G25" s="20"/>
      <c r="H25" s="318"/>
      <c r="I25" s="327"/>
      <c r="J25" s="319"/>
      <c r="K25" s="318"/>
      <c r="L25" s="319"/>
      <c r="M25" s="318"/>
      <c r="N25" s="32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</row>
    <row r="26" spans="1:237" ht="15" customHeight="1">
      <c r="A26" s="228"/>
      <c r="B26" s="366" t="s">
        <v>48</v>
      </c>
      <c r="C26" s="366"/>
      <c r="D26" s="367"/>
      <c r="E26" s="24"/>
      <c r="F26" s="27"/>
      <c r="G26" s="24"/>
      <c r="H26" s="318"/>
      <c r="I26" s="327"/>
      <c r="J26" s="319"/>
      <c r="K26" s="318"/>
      <c r="L26" s="319"/>
      <c r="M26" s="318"/>
      <c r="N26" s="32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</row>
    <row r="27" spans="1:237" ht="15" customHeight="1">
      <c r="A27" s="228"/>
      <c r="B27" s="366" t="s">
        <v>49</v>
      </c>
      <c r="C27" s="366"/>
      <c r="D27" s="367"/>
      <c r="E27" s="24"/>
      <c r="F27" s="27"/>
      <c r="G27" s="24"/>
      <c r="H27" s="318"/>
      <c r="I27" s="327"/>
      <c r="J27" s="319"/>
      <c r="K27" s="318"/>
      <c r="L27" s="319"/>
      <c r="M27" s="318"/>
      <c r="N27" s="32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</row>
    <row r="28" spans="1:237" ht="15" customHeight="1">
      <c r="A28" s="228"/>
      <c r="B28" s="366" t="s">
        <v>54</v>
      </c>
      <c r="C28" s="366"/>
      <c r="D28" s="367"/>
      <c r="E28" s="30"/>
      <c r="F28" s="23"/>
      <c r="G28" s="23"/>
      <c r="H28" s="318"/>
      <c r="I28" s="327"/>
      <c r="J28" s="319"/>
      <c r="K28" s="318"/>
      <c r="L28" s="319"/>
      <c r="M28" s="318"/>
      <c r="N28" s="3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</row>
    <row r="29" spans="1:237" ht="15" customHeight="1" thickBot="1">
      <c r="A29" s="228"/>
      <c r="B29" s="401" t="s">
        <v>55</v>
      </c>
      <c r="C29" s="401"/>
      <c r="D29" s="402"/>
      <c r="E29" s="43"/>
      <c r="F29" s="226"/>
      <c r="G29" s="227"/>
      <c r="H29" s="430"/>
      <c r="I29" s="431"/>
      <c r="J29" s="432"/>
      <c r="K29" s="398"/>
      <c r="L29" s="433"/>
      <c r="M29" s="398"/>
      <c r="N29" s="39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</row>
    <row r="30" spans="2:237" ht="9" customHeight="1" thickTop="1">
      <c r="B30" s="90"/>
      <c r="C30" s="90"/>
      <c r="D30" s="90"/>
      <c r="E30" s="95"/>
      <c r="F30" s="95"/>
      <c r="G30" s="91"/>
      <c r="H30" s="92"/>
      <c r="I30" s="92"/>
      <c r="J30" s="92"/>
      <c r="K30" s="93"/>
      <c r="L30" s="93"/>
      <c r="M30" s="93"/>
      <c r="N30" s="9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</row>
    <row r="31" spans="2:14" s="8" customFormat="1" ht="42.75" customHeight="1">
      <c r="B31" s="392" t="s">
        <v>113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s="8" customFormat="1" ht="21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2:237" s="40" customFormat="1" ht="25.5" customHeight="1" thickBot="1">
      <c r="B33" s="232" t="s">
        <v>109</v>
      </c>
      <c r="C33" s="42"/>
      <c r="D33" s="42"/>
      <c r="E33" s="233"/>
      <c r="F33" s="234"/>
      <c r="G33" s="42"/>
      <c r="H33" s="42"/>
      <c r="I33" s="42"/>
      <c r="J33" s="397" t="s">
        <v>110</v>
      </c>
      <c r="K33" s="397"/>
      <c r="L33" s="397"/>
      <c r="M33" s="397"/>
      <c r="N33" s="397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</row>
    <row r="34" spans="2:237" s="1" customFormat="1" ht="12.75" customHeight="1" thickTop="1">
      <c r="B34" s="345" t="s">
        <v>77</v>
      </c>
      <c r="C34" s="425" t="s">
        <v>81</v>
      </c>
      <c r="D34" s="426"/>
      <c r="E34" s="426"/>
      <c r="F34" s="426"/>
      <c r="G34" s="426"/>
      <c r="H34" s="426"/>
      <c r="I34" s="426"/>
      <c r="J34" s="426"/>
      <c r="K34" s="427"/>
      <c r="L34" s="412" t="s">
        <v>78</v>
      </c>
      <c r="M34" s="413"/>
      <c r="N34" s="414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</row>
    <row r="35" spans="2:237" s="1" customFormat="1" ht="12" customHeight="1">
      <c r="B35" s="345"/>
      <c r="C35" s="359" t="s">
        <v>6</v>
      </c>
      <c r="D35" s="360"/>
      <c r="E35" s="361"/>
      <c r="F35" s="359" t="s">
        <v>4</v>
      </c>
      <c r="G35" s="360"/>
      <c r="H35" s="361"/>
      <c r="I35" s="359" t="s">
        <v>5</v>
      </c>
      <c r="J35" s="360"/>
      <c r="K35" s="361"/>
      <c r="L35" s="14"/>
      <c r="M35" s="15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</row>
    <row r="36" spans="2:237" s="1" customFormat="1" ht="15" customHeight="1" thickBot="1">
      <c r="B36" s="82" t="s">
        <v>0</v>
      </c>
      <c r="C36" s="12" t="s">
        <v>1</v>
      </c>
      <c r="D36" s="3" t="s">
        <v>2</v>
      </c>
      <c r="E36" s="5" t="s">
        <v>3</v>
      </c>
      <c r="F36" s="2" t="s">
        <v>1</v>
      </c>
      <c r="G36" s="3" t="s">
        <v>2</v>
      </c>
      <c r="H36" s="6" t="s">
        <v>3</v>
      </c>
      <c r="I36" s="2" t="s">
        <v>1</v>
      </c>
      <c r="J36" s="3" t="s">
        <v>2</v>
      </c>
      <c r="K36" s="5" t="s">
        <v>3</v>
      </c>
      <c r="L36" s="13" t="s">
        <v>7</v>
      </c>
      <c r="M36" s="4" t="s">
        <v>8</v>
      </c>
      <c r="N36" s="235" t="s">
        <v>3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</row>
    <row r="37" spans="2:237" ht="15" customHeight="1" thickTop="1">
      <c r="B37" s="229">
        <v>60</v>
      </c>
      <c r="C37" s="140"/>
      <c r="D37" s="141">
        <v>1407</v>
      </c>
      <c r="E37" s="142"/>
      <c r="F37" s="49"/>
      <c r="G37" s="149">
        <v>1022</v>
      </c>
      <c r="H37" s="51"/>
      <c r="I37" s="150"/>
      <c r="J37" s="149">
        <v>1237</v>
      </c>
      <c r="K37" s="151"/>
      <c r="L37" s="53"/>
      <c r="M37" s="239">
        <v>30</v>
      </c>
      <c r="N37" s="23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</row>
    <row r="38" spans="1:237" ht="15" customHeight="1">
      <c r="A38" s="228"/>
      <c r="B38" s="230">
        <v>80</v>
      </c>
      <c r="C38" s="143"/>
      <c r="D38" s="144">
        <v>1562</v>
      </c>
      <c r="E38" s="145"/>
      <c r="F38" s="58"/>
      <c r="G38" s="144">
        <v>1111</v>
      </c>
      <c r="H38" s="57"/>
      <c r="I38" s="152"/>
      <c r="J38" s="144">
        <v>1362</v>
      </c>
      <c r="K38" s="153"/>
      <c r="L38" s="60" t="s">
        <v>17</v>
      </c>
      <c r="M38" s="240" t="s">
        <v>16</v>
      </c>
      <c r="N38" s="237" t="s">
        <v>17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</row>
    <row r="39" spans="1:237" ht="15" customHeight="1">
      <c r="A39" s="228"/>
      <c r="B39" s="230">
        <v>120</v>
      </c>
      <c r="C39" s="143"/>
      <c r="D39" s="144">
        <v>1779</v>
      </c>
      <c r="E39" s="145"/>
      <c r="F39" s="58"/>
      <c r="G39" s="144">
        <v>1301</v>
      </c>
      <c r="H39" s="57"/>
      <c r="I39" s="152"/>
      <c r="J39" s="144">
        <v>1568</v>
      </c>
      <c r="K39" s="153"/>
      <c r="L39" s="60"/>
      <c r="M39" s="240">
        <v>50</v>
      </c>
      <c r="N39" s="23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</row>
    <row r="40" spans="1:237" ht="15" customHeight="1">
      <c r="A40" s="228"/>
      <c r="B40" s="230">
        <v>240</v>
      </c>
      <c r="C40" s="143"/>
      <c r="D40" s="144">
        <v>3505</v>
      </c>
      <c r="E40" s="146"/>
      <c r="F40" s="65"/>
      <c r="G40" s="144">
        <v>2395</v>
      </c>
      <c r="H40" s="64"/>
      <c r="I40" s="154"/>
      <c r="J40" s="144">
        <v>3067</v>
      </c>
      <c r="K40" s="155"/>
      <c r="L40" s="60" t="s">
        <v>17</v>
      </c>
      <c r="M40" s="241" t="s">
        <v>16</v>
      </c>
      <c r="N40" s="237" t="s">
        <v>17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</row>
    <row r="41" spans="1:237" ht="15" customHeight="1">
      <c r="A41" s="228"/>
      <c r="B41" s="230">
        <v>770</v>
      </c>
      <c r="C41" s="143"/>
      <c r="D41" s="144">
        <v>11030</v>
      </c>
      <c r="E41" s="147"/>
      <c r="F41" s="68"/>
      <c r="G41" s="144">
        <v>7757</v>
      </c>
      <c r="H41" s="64"/>
      <c r="I41" s="154"/>
      <c r="J41" s="144">
        <v>9570</v>
      </c>
      <c r="K41" s="155"/>
      <c r="L41" s="60" t="s">
        <v>17</v>
      </c>
      <c r="M41" s="241" t="s">
        <v>16</v>
      </c>
      <c r="N41" s="237" t="s">
        <v>17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</row>
    <row r="42" spans="1:237" ht="15" customHeight="1">
      <c r="A42" s="228"/>
      <c r="B42" s="230">
        <v>1100</v>
      </c>
      <c r="C42" s="143"/>
      <c r="D42" s="144">
        <v>14618</v>
      </c>
      <c r="E42" s="146"/>
      <c r="F42" s="65"/>
      <c r="G42" s="144">
        <v>11104</v>
      </c>
      <c r="H42" s="64"/>
      <c r="I42" s="154"/>
      <c r="J42" s="144">
        <v>13090</v>
      </c>
      <c r="K42" s="155"/>
      <c r="L42" s="60" t="s">
        <v>17</v>
      </c>
      <c r="M42" s="241" t="s">
        <v>16</v>
      </c>
      <c r="N42" s="237" t="s">
        <v>17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</row>
    <row r="43" spans="1:237" ht="15" customHeight="1">
      <c r="A43" s="228"/>
      <c r="B43" s="231" t="s">
        <v>63</v>
      </c>
      <c r="C43" s="415" t="s">
        <v>66</v>
      </c>
      <c r="D43" s="416"/>
      <c r="E43" s="416"/>
      <c r="F43" s="415" t="s">
        <v>66</v>
      </c>
      <c r="G43" s="416"/>
      <c r="H43" s="416"/>
      <c r="I43" s="415" t="s">
        <v>66</v>
      </c>
      <c r="J43" s="416"/>
      <c r="K43" s="417"/>
      <c r="L43" s="60"/>
      <c r="M43" s="241"/>
      <c r="N43" s="23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</row>
    <row r="44" spans="1:237" ht="21" customHeight="1" thickBot="1">
      <c r="A44" s="228"/>
      <c r="B44" s="214" t="s">
        <v>147</v>
      </c>
      <c r="C44" s="148"/>
      <c r="D44" s="209">
        <v>500</v>
      </c>
      <c r="E44" s="209"/>
      <c r="F44" s="210"/>
      <c r="G44" s="209">
        <v>500</v>
      </c>
      <c r="H44" s="211"/>
      <c r="I44" s="212"/>
      <c r="J44" s="209">
        <v>500</v>
      </c>
      <c r="K44" s="213"/>
      <c r="L44" s="76"/>
      <c r="M44" s="77"/>
      <c r="N44" s="23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</row>
    <row r="45" spans="2:237" ht="9" customHeight="1" thickTop="1">
      <c r="B45" s="97"/>
      <c r="C45" s="98"/>
      <c r="D45" s="99"/>
      <c r="E45" s="100"/>
      <c r="F45" s="101"/>
      <c r="G45" s="100"/>
      <c r="H45" s="102"/>
      <c r="I45" s="101"/>
      <c r="J45" s="102"/>
      <c r="K45" s="102"/>
      <c r="L45" s="101"/>
      <c r="M45" s="103"/>
      <c r="N45" s="10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</row>
    <row r="46" spans="2:237" ht="43.5" customHeight="1">
      <c r="B46" s="394" t="s">
        <v>149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</row>
    <row r="47" spans="2:237" ht="15" customHeight="1">
      <c r="B47" s="97"/>
      <c r="C47" s="98"/>
      <c r="D47" s="99"/>
      <c r="E47" s="100"/>
      <c r="F47" s="101"/>
      <c r="G47" s="100"/>
      <c r="H47" s="102"/>
      <c r="I47" s="101"/>
      <c r="J47" s="102"/>
      <c r="K47" s="102"/>
      <c r="L47" s="101"/>
      <c r="M47" s="103"/>
      <c r="N47" s="10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</row>
    <row r="48" spans="2:237" ht="16.5" customHeight="1">
      <c r="B48" s="105" t="s">
        <v>67</v>
      </c>
      <c r="C48" s="105"/>
      <c r="D48" s="108"/>
      <c r="E48" s="108"/>
      <c r="F48" s="108"/>
      <c r="G48" s="105"/>
      <c r="H48" s="105"/>
      <c r="I48" s="393" t="s">
        <v>67</v>
      </c>
      <c r="J48" s="393"/>
      <c r="K48" s="108"/>
      <c r="L48" s="108"/>
      <c r="M48" s="109"/>
      <c r="N48" s="10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</row>
    <row r="49" spans="2:237" ht="15">
      <c r="B49" s="105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6"/>
      <c r="N49" s="10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</row>
    <row r="50" spans="2:237" ht="15">
      <c r="B50" s="105" t="s">
        <v>84</v>
      </c>
      <c r="C50" s="108"/>
      <c r="D50" s="104"/>
      <c r="E50" s="108"/>
      <c r="F50" s="104"/>
      <c r="G50" s="104"/>
      <c r="H50" s="104"/>
      <c r="I50" s="393" t="s">
        <v>68</v>
      </c>
      <c r="J50" s="393"/>
      <c r="K50" s="108"/>
      <c r="L50" s="108"/>
      <c r="M50" s="106"/>
      <c r="N50" s="10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</row>
    <row r="51" spans="2:237" ht="15">
      <c r="B51" s="105"/>
      <c r="C51" s="105"/>
      <c r="D51" s="107"/>
      <c r="E51" s="104"/>
      <c r="F51" s="107"/>
      <c r="G51" s="104"/>
      <c r="H51" s="104"/>
      <c r="I51" s="104"/>
      <c r="J51" s="104"/>
      <c r="K51" s="104"/>
      <c r="L51" s="104"/>
      <c r="M51" s="110"/>
      <c r="N51" s="10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</row>
    <row r="52" spans="1:237" ht="15">
      <c r="A52" s="8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6"/>
      <c r="N52" s="10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</row>
    <row r="53" spans="1:23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</row>
    <row r="54" spans="1:23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</row>
    <row r="55" spans="1:23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</row>
    <row r="56" spans="1:23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</row>
    <row r="57" spans="1:23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</row>
    <row r="58" spans="1:23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</row>
    <row r="59" spans="1:23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</row>
    <row r="60" spans="1:23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</row>
    <row r="61" spans="1:23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</row>
    <row r="62" spans="1:23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</row>
    <row r="63" spans="1:23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</row>
    <row r="64" spans="1:23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</row>
    <row r="65" spans="1:237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</row>
    <row r="66" spans="1:23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</row>
    <row r="67" spans="1:23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</row>
    <row r="68" spans="1:23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</row>
    <row r="69" spans="1:23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</row>
    <row r="70" spans="1:23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</row>
    <row r="71" spans="1:23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</row>
    <row r="72" spans="1:23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</row>
    <row r="73" spans="1:23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</row>
    <row r="74" spans="1:23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</row>
    <row r="75" spans="1:23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</row>
    <row r="76" spans="1:23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</row>
    <row r="77" spans="1:237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</row>
    <row r="78" spans="1:23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</row>
    <row r="79" spans="1:23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</row>
    <row r="80" spans="1:23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</row>
    <row r="81" spans="1:23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</row>
    <row r="82" spans="1:23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</row>
    <row r="83" spans="1:23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</row>
    <row r="84" spans="1:23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</row>
    <row r="85" spans="1:23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</row>
    <row r="86" spans="1:23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</row>
    <row r="87" spans="1:23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</row>
    <row r="88" spans="1:23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</row>
    <row r="89" spans="1:23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</row>
    <row r="90" spans="1:23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</row>
    <row r="91" spans="1:23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</row>
    <row r="92" spans="1:23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</row>
    <row r="93" spans="1:23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</row>
    <row r="94" spans="1:23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</row>
    <row r="95" spans="1:23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</row>
    <row r="96" spans="1:23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</row>
    <row r="97" spans="1:23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</row>
    <row r="98" spans="1:23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</row>
    <row r="99" spans="1:23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</row>
    <row r="100" spans="1:23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</row>
    <row r="101" spans="1:23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</row>
    <row r="102" spans="1:23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</row>
    <row r="103" spans="1:23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</row>
    <row r="104" spans="1:23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</row>
    <row r="105" spans="1:23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</row>
    <row r="106" spans="1:23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</row>
    <row r="107" spans="1:23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</row>
    <row r="108" spans="1:23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</row>
    <row r="109" spans="1:23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</row>
    <row r="110" spans="1:23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</row>
    <row r="111" spans="1:23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</row>
    <row r="112" spans="1:23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</row>
    <row r="113" spans="1:23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</row>
    <row r="114" spans="1:237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</row>
    <row r="115" spans="1:23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</row>
    <row r="116" spans="1:23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</row>
    <row r="117" spans="1:237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</row>
    <row r="118" spans="1:23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</row>
    <row r="119" spans="1:237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</row>
    <row r="120" spans="1:237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</row>
    <row r="121" spans="1:237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</row>
    <row r="122" spans="1:237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</row>
    <row r="123" spans="1:237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</row>
    <row r="124" spans="1:237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</row>
    <row r="125" spans="1:237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</row>
    <row r="126" spans="1:237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</row>
    <row r="127" spans="1:237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</row>
    <row r="128" spans="1:237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</row>
    <row r="129" spans="1:237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</row>
    <row r="130" spans="1:237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</row>
    <row r="131" spans="1:237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</row>
    <row r="132" spans="1:237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</row>
    <row r="133" spans="1:237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</row>
    <row r="134" spans="1:23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</row>
    <row r="135" spans="1:23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</row>
    <row r="136" spans="1:23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</row>
    <row r="137" spans="1:23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</row>
    <row r="138" spans="1:23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</row>
    <row r="139" spans="1:23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</row>
    <row r="140" spans="1:23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</row>
    <row r="141" spans="1:23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</row>
    <row r="142" spans="1:23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</row>
    <row r="143" spans="1:23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</row>
    <row r="144" spans="1:23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</row>
    <row r="145" spans="1:23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</row>
    <row r="146" spans="1:23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</row>
    <row r="147" spans="1:23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</row>
    <row r="148" spans="1:23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</row>
    <row r="149" spans="1:23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</row>
    <row r="150" spans="1:23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</row>
    <row r="151" spans="1:23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</row>
    <row r="152" spans="1:23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</row>
    <row r="153" spans="1:23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</row>
    <row r="154" spans="1:23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</row>
    <row r="155" spans="1:23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</row>
    <row r="156" spans="1:23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</row>
    <row r="157" spans="1:23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</row>
    <row r="158" spans="1:23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</row>
    <row r="159" spans="1:23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</row>
    <row r="160" spans="1:23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</row>
    <row r="161" spans="1:23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</row>
    <row r="162" spans="1:23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</row>
    <row r="163" spans="1:23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</row>
    <row r="164" spans="1:23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</row>
    <row r="165" spans="1:23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</row>
    <row r="166" spans="1:23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</row>
    <row r="167" spans="1:23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</row>
    <row r="168" spans="1:23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</row>
    <row r="169" spans="1:23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</row>
    <row r="170" spans="1:23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</row>
    <row r="171" spans="1:23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</row>
    <row r="172" spans="1:23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</row>
    <row r="173" spans="1:23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</row>
    <row r="174" spans="1:23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</row>
    <row r="175" spans="1:23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</row>
    <row r="176" spans="1:23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</row>
    <row r="177" spans="1:23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</row>
    <row r="178" spans="1:23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</row>
    <row r="179" spans="1:23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</row>
    <row r="180" spans="1:23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</row>
    <row r="181" spans="1:23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</row>
    <row r="182" spans="1:23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</row>
    <row r="183" spans="1:23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</row>
    <row r="184" spans="1:23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</row>
    <row r="185" spans="1:23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</row>
    <row r="186" spans="1:23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</row>
    <row r="187" spans="1:23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</row>
    <row r="188" spans="1:23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</row>
    <row r="189" spans="1:23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</row>
    <row r="190" spans="1:23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</row>
    <row r="191" spans="1:23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</row>
    <row r="192" spans="1:23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</row>
    <row r="193" spans="1:23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</row>
    <row r="194" spans="1:23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</row>
    <row r="195" spans="1:23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</row>
    <row r="196" spans="1:23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</row>
    <row r="197" spans="1:23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</row>
    <row r="198" spans="1:23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</row>
    <row r="199" spans="1:23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</row>
    <row r="200" spans="1:23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</row>
    <row r="201" spans="1:23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</row>
    <row r="202" spans="1:23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</row>
    <row r="203" spans="1:23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</row>
    <row r="204" spans="1:23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</row>
    <row r="205" spans="1:23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</row>
    <row r="206" spans="1:23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</row>
    <row r="207" spans="1:23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</row>
    <row r="208" spans="1:23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</row>
    <row r="209" spans="1:23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</row>
    <row r="210" spans="1:23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</row>
    <row r="211" spans="1:23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</row>
    <row r="212" spans="1:23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</row>
    <row r="213" spans="1:23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</row>
    <row r="214" spans="1:23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</row>
    <row r="215" spans="1:23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</row>
    <row r="216" spans="1:23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</row>
    <row r="217" spans="1:23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</row>
    <row r="218" spans="1:23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</row>
    <row r="219" spans="1:23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</row>
    <row r="220" spans="1:23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</row>
    <row r="221" spans="1:23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</row>
    <row r="222" spans="1:23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</row>
    <row r="223" spans="1:23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</row>
    <row r="224" spans="1:23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</row>
    <row r="225" spans="1:23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</row>
    <row r="226" spans="1:23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</row>
    <row r="227" spans="1:23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</row>
    <row r="228" spans="1:23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</row>
    <row r="229" spans="1:23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</row>
    <row r="230" spans="1:23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</row>
    <row r="231" spans="1:23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</row>
    <row r="232" spans="1:23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</row>
    <row r="233" spans="1:23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</row>
    <row r="234" spans="1:23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</row>
    <row r="235" spans="1:23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</row>
    <row r="236" spans="1:23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</row>
    <row r="237" spans="1:23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</row>
    <row r="238" spans="1:23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</row>
    <row r="239" spans="1:23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</row>
    <row r="240" spans="1:23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</row>
    <row r="241" spans="1:23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</row>
    <row r="242" spans="1:23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</row>
    <row r="243" spans="1:23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</row>
    <row r="244" spans="1:23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</row>
    <row r="245" spans="1:23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</row>
    <row r="246" spans="1:23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</row>
    <row r="247" spans="1:23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</row>
    <row r="248" spans="1:23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</row>
    <row r="249" spans="1:23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</row>
    <row r="250" spans="1:23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</row>
    <row r="251" spans="1:23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</row>
    <row r="252" spans="1:23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</row>
    <row r="253" spans="1:23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</row>
    <row r="254" spans="1:23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</row>
    <row r="255" spans="1:23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</row>
    <row r="256" spans="1:23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</row>
    <row r="257" spans="1:23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</row>
    <row r="258" spans="1:23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</row>
    <row r="259" spans="1:23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</row>
    <row r="260" spans="1:23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</row>
    <row r="261" spans="1:23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</row>
    <row r="262" spans="1:23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</row>
    <row r="263" spans="1:23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</row>
    <row r="264" spans="1:23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</row>
    <row r="265" spans="1:23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</row>
    <row r="266" spans="1:23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</row>
    <row r="267" spans="1:23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</row>
    <row r="268" spans="1:23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</row>
    <row r="269" spans="1:23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</row>
    <row r="270" spans="1:23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</row>
    <row r="271" spans="1:23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</row>
    <row r="272" spans="1:23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</row>
    <row r="273" spans="1:23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</row>
    <row r="274" spans="1:23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</row>
    <row r="275" spans="1:23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</row>
    <row r="276" spans="1:23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</row>
    <row r="277" spans="1:23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</row>
    <row r="278" spans="1:23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</row>
    <row r="279" spans="1:23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</row>
    <row r="280" spans="1:23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</row>
    <row r="281" spans="1:23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</row>
    <row r="282" spans="1:23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</row>
    <row r="283" spans="1:23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</row>
    <row r="284" spans="1:23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</row>
    <row r="285" spans="1:23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</row>
    <row r="286" spans="1:23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</row>
    <row r="287" spans="1:23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</row>
    <row r="288" spans="1:23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</row>
    <row r="289" spans="1:23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</row>
    <row r="290" spans="1:23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</row>
    <row r="291" spans="1:23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</row>
    <row r="292" spans="1:23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</row>
    <row r="293" spans="1:23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</row>
    <row r="294" spans="1:23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</row>
    <row r="295" spans="1:23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</row>
    <row r="296" spans="1:23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</row>
    <row r="297" spans="1:23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</row>
    <row r="298" spans="1:23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</row>
    <row r="299" spans="1:23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</row>
    <row r="300" spans="1:23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</row>
    <row r="301" spans="1:23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</row>
    <row r="302" spans="1:23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</row>
    <row r="303" spans="1:23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</row>
    <row r="304" spans="1:23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</row>
    <row r="305" spans="1:23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</row>
    <row r="306" spans="1:23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</row>
    <row r="307" spans="1:23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</row>
    <row r="308" spans="1:237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</row>
    <row r="309" spans="1:237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</row>
    <row r="310" spans="1:237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</row>
    <row r="311" spans="1:237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</row>
    <row r="312" spans="1:237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</row>
    <row r="313" spans="1:237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</row>
    <row r="314" spans="1:237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</row>
    <row r="315" spans="1:237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</row>
    <row r="316" spans="1:237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</row>
    <row r="317" spans="1:237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</row>
    <row r="318" spans="1:237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</row>
    <row r="319" spans="1:237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</row>
    <row r="320" spans="1:237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</row>
    <row r="321" spans="1:237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</row>
    <row r="322" spans="1:237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</row>
    <row r="323" spans="1:237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</row>
    <row r="324" spans="1:237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</row>
    <row r="325" spans="1:237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</row>
    <row r="326" spans="1:237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</row>
    <row r="327" spans="1:237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</row>
    <row r="328" spans="1:237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</row>
    <row r="329" spans="1:237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</row>
    <row r="330" spans="1:237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</row>
    <row r="331" spans="1:237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</row>
    <row r="332" spans="1:237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</row>
    <row r="333" spans="1:237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</row>
    <row r="334" spans="1:237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</row>
    <row r="335" spans="1:237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</row>
    <row r="336" spans="1:237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</row>
    <row r="337" spans="1:237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</row>
    <row r="338" spans="1:237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</row>
    <row r="339" spans="1:237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</row>
    <row r="340" spans="1:237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</row>
    <row r="341" spans="1:237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</row>
    <row r="342" spans="1:237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</row>
    <row r="343" spans="1:237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</row>
    <row r="344" spans="1:237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</row>
    <row r="345" spans="1:237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</row>
    <row r="346" spans="1:237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</row>
    <row r="347" spans="1:237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</row>
    <row r="348" spans="1:237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</row>
    <row r="349" spans="1:237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</row>
    <row r="350" spans="1:237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</row>
    <row r="351" spans="1:237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</row>
    <row r="352" spans="1:237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</row>
    <row r="353" spans="1:237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</row>
    <row r="354" spans="1:237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</row>
    <row r="355" spans="1:237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</row>
    <row r="356" spans="1:237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</row>
    <row r="357" spans="1:237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</row>
    <row r="358" spans="1:237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</row>
    <row r="359" spans="1:237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</row>
    <row r="360" spans="1:237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</row>
    <row r="361" spans="1:237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</row>
    <row r="362" spans="1:237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</row>
    <row r="363" spans="1:237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</row>
    <row r="364" spans="1:237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</row>
    <row r="365" spans="1:23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</row>
    <row r="366" spans="1:237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</row>
    <row r="367" spans="1:237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</row>
    <row r="368" spans="1:237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</row>
    <row r="369" spans="1:237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</row>
    <row r="370" spans="1:237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</row>
    <row r="371" spans="1:237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</row>
    <row r="372" spans="1:237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</row>
    <row r="373" spans="1:237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</row>
    <row r="374" spans="1:237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</row>
    <row r="375" spans="1:237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</row>
    <row r="376" spans="1:237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</row>
    <row r="377" spans="1:237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</row>
    <row r="378" spans="1:237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</row>
    <row r="379" spans="1:237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</row>
    <row r="380" spans="1:237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</row>
    <row r="381" spans="1:237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</row>
    <row r="382" spans="1:237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</row>
    <row r="383" spans="1:237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</row>
    <row r="384" spans="1:237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</row>
    <row r="385" spans="1:237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</row>
    <row r="386" spans="1:237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</row>
    <row r="387" spans="1:237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</row>
    <row r="388" spans="1:237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</row>
    <row r="389" spans="1:237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</row>
    <row r="390" spans="1:237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</row>
    <row r="391" spans="1:237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</row>
    <row r="392" spans="1:237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</row>
    <row r="393" spans="1:237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</row>
    <row r="394" spans="1:237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</row>
    <row r="395" spans="1:237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</row>
    <row r="396" spans="1:237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</row>
    <row r="397" spans="1:237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</row>
    <row r="398" spans="1:237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</row>
    <row r="399" spans="1:237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</row>
    <row r="400" spans="1:237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</row>
    <row r="401" spans="1:237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</row>
    <row r="402" spans="1:237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</row>
    <row r="403" spans="1:237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</row>
    <row r="404" spans="1:237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</row>
    <row r="405" spans="1:237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</row>
    <row r="406" spans="1:237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</row>
    <row r="407" spans="1:237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</row>
    <row r="408" spans="1:237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</row>
    <row r="409" spans="1:237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</row>
    <row r="410" spans="1:237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</row>
    <row r="411" spans="1:237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</row>
    <row r="412" spans="1:237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</row>
    <row r="413" spans="1:237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</row>
    <row r="414" spans="1:23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</row>
    <row r="415" spans="1:237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</row>
    <row r="416" spans="1:237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</row>
    <row r="417" spans="1:237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</row>
    <row r="418" spans="1:237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</row>
    <row r="419" spans="1:237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</row>
    <row r="420" spans="1:237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</row>
    <row r="421" spans="1:237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</row>
    <row r="422" spans="1:237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</row>
    <row r="423" spans="1:237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</row>
    <row r="424" spans="1:237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</row>
    <row r="425" spans="1:237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</row>
    <row r="426" spans="1:237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</row>
    <row r="427" spans="1:237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</row>
    <row r="428" spans="1:237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</row>
    <row r="429" spans="1:237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</row>
    <row r="430" spans="1:237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</row>
    <row r="431" spans="1:237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</row>
    <row r="432" spans="1:237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</row>
    <row r="433" spans="1:237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</row>
    <row r="434" spans="1:237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</row>
    <row r="435" spans="1:237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</row>
    <row r="436" spans="1:237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</row>
    <row r="437" spans="1:237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</row>
    <row r="438" spans="1:237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</row>
    <row r="439" spans="1:237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</row>
    <row r="440" spans="1:237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</row>
    <row r="441" spans="1:237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</row>
    <row r="442" spans="1:237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</row>
    <row r="443" spans="1:237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</row>
    <row r="444" spans="1:237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</row>
    <row r="445" spans="1:237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</row>
    <row r="446" spans="1:237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</row>
    <row r="447" spans="1:237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</row>
    <row r="448" spans="1:237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</row>
    <row r="449" spans="1:237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</row>
    <row r="450" spans="1:237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</row>
    <row r="451" spans="1:237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</row>
    <row r="452" spans="1:237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</row>
    <row r="453" spans="1:237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</row>
    <row r="454" spans="1:237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</row>
    <row r="455" spans="1:237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</row>
    <row r="456" spans="1:237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</row>
    <row r="457" spans="1:237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</row>
    <row r="458" spans="1:237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</row>
    <row r="459" spans="1:237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</row>
    <row r="460" spans="1:237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</row>
    <row r="461" spans="1:237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</row>
    <row r="462" spans="1:237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</row>
    <row r="463" spans="1:237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</row>
    <row r="464" spans="1:237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</row>
    <row r="465" spans="1:237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</row>
    <row r="466" spans="1:237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</row>
    <row r="467" spans="1:237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</row>
    <row r="468" spans="1:237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</row>
    <row r="469" spans="1:237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</row>
    <row r="470" spans="1:237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</row>
    <row r="471" spans="1:237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</row>
    <row r="472" spans="1:237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</row>
    <row r="473" spans="1:237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</row>
    <row r="474" spans="1:237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</row>
    <row r="475" spans="1:237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</row>
    <row r="476" spans="1:237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</row>
    <row r="477" spans="1:237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</row>
    <row r="478" spans="1:237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</row>
    <row r="479" spans="1:237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</row>
    <row r="480" spans="1:237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</row>
    <row r="481" spans="1:237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</row>
    <row r="482" spans="1:23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</row>
    <row r="483" spans="1:237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</row>
    <row r="484" spans="1:237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</row>
    <row r="485" spans="1:237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</row>
    <row r="486" spans="1:237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</row>
    <row r="487" spans="1:237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</row>
    <row r="488" spans="1:237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</row>
    <row r="489" spans="1:237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</row>
    <row r="490" spans="1:237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</row>
    <row r="491" spans="1:237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</row>
    <row r="492" spans="1:237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</row>
    <row r="493" spans="1:237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</row>
    <row r="494" spans="1:237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</row>
    <row r="495" spans="1:237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</row>
    <row r="496" spans="1:237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</row>
    <row r="497" spans="1:237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</row>
    <row r="498" spans="1:237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</row>
    <row r="499" spans="1:237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</row>
    <row r="500" spans="1:237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</row>
    <row r="501" spans="1:237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</row>
    <row r="502" spans="1:237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</row>
    <row r="503" spans="1:237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</row>
    <row r="504" spans="1:237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</row>
    <row r="505" spans="1:237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</row>
    <row r="506" spans="1:237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</row>
    <row r="507" spans="1:237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</row>
    <row r="508" spans="1:237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</row>
    <row r="509" spans="1:237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</row>
    <row r="510" spans="1:237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</row>
    <row r="511" spans="1:237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</row>
    <row r="512" spans="1:237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</row>
    <row r="513" spans="1:237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</row>
    <row r="514" spans="1:237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</row>
    <row r="515" spans="1:237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</row>
    <row r="516" spans="1:237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</row>
    <row r="517" spans="1:237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</row>
    <row r="518" spans="1:237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</row>
    <row r="519" spans="1:237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</row>
    <row r="520" spans="1:237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</row>
    <row r="521" spans="1:237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</row>
    <row r="522" spans="1:237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</row>
    <row r="523" spans="1:237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</row>
    <row r="524" spans="1:237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</row>
    <row r="525" spans="1:237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</row>
    <row r="526" spans="1:237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</row>
    <row r="527" spans="1:237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</row>
    <row r="528" spans="1:237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</row>
    <row r="529" spans="1:237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</row>
    <row r="530" spans="1:237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</row>
    <row r="531" spans="1:237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</row>
    <row r="532" spans="1:237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</row>
    <row r="533" spans="1:237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</row>
    <row r="534" spans="1:237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</row>
    <row r="535" spans="1:237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</row>
    <row r="536" spans="1:237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</row>
    <row r="537" spans="1:237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</row>
    <row r="538" spans="1:237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</row>
    <row r="539" spans="1:237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</row>
    <row r="540" spans="1:237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</row>
    <row r="541" spans="1:237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</row>
    <row r="542" spans="1:237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</row>
    <row r="543" spans="1:237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</row>
    <row r="544" spans="1:237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</row>
    <row r="545" spans="1:237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</row>
    <row r="546" spans="1:237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</row>
    <row r="547" spans="1:237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</row>
    <row r="548" spans="1:237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</row>
    <row r="549" spans="1:237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</row>
    <row r="550" spans="1:237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</row>
    <row r="551" spans="1:237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</row>
    <row r="552" spans="1:237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</row>
    <row r="553" spans="1:237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</row>
    <row r="554" spans="1:237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</row>
    <row r="555" spans="1:237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</row>
    <row r="556" spans="1:237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</row>
    <row r="557" spans="1:237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</row>
    <row r="558" spans="1:237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</row>
    <row r="559" spans="1:237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</row>
    <row r="560" spans="1:237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</row>
    <row r="561" spans="1:237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</row>
    <row r="562" spans="1:237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</row>
    <row r="563" spans="1:237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</row>
    <row r="564" spans="1:237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</row>
    <row r="565" spans="1:237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</row>
    <row r="566" spans="1:237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</row>
    <row r="567" spans="1:237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</row>
    <row r="568" spans="1:237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</row>
    <row r="569" spans="1:237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</row>
    <row r="570" spans="1:237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</row>
    <row r="571" spans="1:237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</row>
    <row r="572" spans="1:237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</row>
    <row r="573" spans="1:237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</row>
    <row r="574" spans="1:237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</row>
    <row r="575" spans="1:237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</row>
    <row r="576" spans="1:237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</row>
    <row r="577" spans="1:237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</row>
    <row r="578" spans="1:237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</row>
    <row r="579" spans="1:237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</row>
    <row r="580" spans="1:237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</row>
    <row r="581" spans="1:237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</row>
    <row r="582" spans="1:237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</row>
    <row r="583" spans="1:237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</row>
    <row r="584" spans="1:237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</row>
    <row r="585" spans="1:237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</row>
    <row r="586" spans="1:237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</row>
    <row r="587" spans="1:237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</row>
    <row r="588" spans="1:237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</row>
    <row r="589" spans="1:237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</row>
    <row r="590" spans="1:237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</row>
    <row r="591" spans="1:237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</row>
    <row r="592" spans="1:237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</row>
    <row r="593" spans="1:237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</row>
    <row r="594" spans="1:237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</row>
    <row r="595" spans="1:237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</row>
    <row r="596" spans="1:237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</row>
    <row r="597" spans="1:237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</row>
    <row r="598" spans="1:237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</row>
    <row r="599" spans="1:237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</row>
    <row r="600" spans="1:237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</row>
    <row r="601" spans="1:237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</row>
    <row r="602" spans="1:237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</row>
    <row r="603" spans="1:237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</row>
    <row r="604" spans="1:237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</row>
    <row r="605" spans="1:237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</row>
    <row r="606" spans="1:237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</row>
    <row r="607" spans="1:237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</row>
    <row r="608" spans="1:237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</row>
    <row r="609" spans="1:237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</row>
    <row r="610" spans="1:237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</row>
    <row r="611" spans="1:237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</row>
    <row r="612" spans="1:237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</row>
    <row r="613" spans="1:237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</row>
    <row r="614" spans="1:237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</row>
    <row r="615" spans="1:237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</row>
    <row r="616" spans="1:237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</row>
    <row r="617" spans="1:237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</row>
    <row r="618" spans="1:237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</row>
    <row r="619" spans="1:237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</row>
    <row r="620" spans="1:237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</row>
    <row r="621" spans="1:237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</row>
    <row r="622" spans="1:237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</row>
    <row r="623" spans="1:237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</row>
    <row r="624" spans="1:237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</row>
    <row r="625" spans="1:237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</row>
    <row r="626" spans="1:237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</row>
    <row r="627" spans="1:237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</row>
    <row r="628" spans="1:237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</row>
    <row r="629" spans="1:237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</row>
    <row r="630" spans="1:237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</row>
    <row r="631" spans="1:237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</row>
    <row r="632" spans="1:237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</row>
    <row r="633" spans="1:237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</row>
    <row r="634" spans="1:237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</row>
    <row r="635" spans="1:237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</row>
    <row r="636" spans="1:237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</row>
    <row r="637" spans="1:237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</row>
    <row r="638" spans="1:237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</row>
    <row r="639" spans="1:237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</row>
    <row r="640" spans="1:237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</row>
    <row r="641" spans="1:237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</row>
    <row r="642" spans="1:237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</row>
    <row r="643" spans="1:237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</row>
    <row r="644" spans="1:237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</row>
    <row r="645" spans="1:237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</row>
    <row r="646" spans="1:237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</row>
    <row r="647" spans="1:237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</row>
    <row r="648" spans="1:237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</row>
    <row r="649" spans="1:237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</row>
    <row r="650" spans="1:237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</row>
    <row r="651" spans="1:237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</row>
    <row r="652" spans="1:237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</row>
    <row r="653" spans="1:237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</row>
    <row r="654" spans="1:237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</row>
    <row r="655" spans="1:237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</row>
    <row r="656" spans="1:237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</row>
    <row r="657" spans="1:237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</row>
    <row r="658" spans="1:237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</row>
    <row r="659" spans="1:237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</row>
    <row r="660" spans="1:237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</row>
    <row r="661" spans="1:237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</row>
    <row r="662" spans="1:237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</row>
    <row r="663" spans="1:237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</row>
    <row r="664" spans="1:237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</row>
    <row r="665" spans="1:237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</row>
    <row r="666" spans="1:237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</row>
    <row r="667" spans="1:237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</row>
    <row r="668" spans="1:237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</row>
    <row r="669" spans="1:237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</row>
    <row r="670" spans="1:237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</row>
    <row r="671" spans="1:237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</row>
    <row r="672" spans="1:237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</row>
    <row r="673" spans="1:237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</row>
    <row r="674" spans="1:237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</row>
    <row r="675" spans="1:237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</row>
    <row r="676" spans="1:237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</row>
    <row r="677" spans="1:237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</row>
    <row r="678" spans="1:237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</row>
    <row r="679" spans="1:237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</row>
    <row r="680" spans="1:237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</row>
    <row r="681" spans="1:237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</row>
    <row r="682" spans="1:237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</row>
    <row r="683" spans="1:237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</row>
    <row r="684" spans="1:237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</row>
    <row r="685" spans="1:237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</row>
    <row r="686" spans="1:237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</row>
    <row r="687" spans="1:237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</row>
    <row r="688" spans="1:237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</row>
    <row r="689" spans="1:237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</row>
    <row r="690" spans="1:237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</row>
    <row r="691" spans="1:237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</row>
    <row r="692" spans="1:237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</row>
    <row r="693" spans="1:237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</row>
    <row r="694" spans="1:237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</row>
    <row r="695" spans="1:237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</row>
    <row r="696" spans="1:237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</row>
    <row r="697" spans="1:237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</row>
    <row r="698" spans="1:5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5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</row>
    <row r="707" spans="1:5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</row>
    <row r="708" spans="1:5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</row>
    <row r="709" spans="1:5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</row>
    <row r="710" spans="1:5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</row>
    <row r="711" spans="1:5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</row>
    <row r="712" spans="1:5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</row>
    <row r="713" spans="1:5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</row>
    <row r="714" spans="1:5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</row>
    <row r="715" spans="1:5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</row>
    <row r="716" spans="1:5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</row>
    <row r="717" spans="1:5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</row>
    <row r="718" spans="1:5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</row>
    <row r="719" spans="1:5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</row>
    <row r="720" spans="1:5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</row>
    <row r="721" spans="1:5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</row>
    <row r="722" spans="1:5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5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</row>
  </sheetData>
  <sheetProtection/>
  <mergeCells count="104">
    <mergeCell ref="M24:N24"/>
    <mergeCell ref="M25:N25"/>
    <mergeCell ref="M28:N28"/>
    <mergeCell ref="I50:J50"/>
    <mergeCell ref="K27:L27"/>
    <mergeCell ref="K28:L28"/>
    <mergeCell ref="K29:L29"/>
    <mergeCell ref="K24:L24"/>
    <mergeCell ref="K25:L25"/>
    <mergeCell ref="K26:L26"/>
    <mergeCell ref="M21:N21"/>
    <mergeCell ref="M22:N22"/>
    <mergeCell ref="M23:N23"/>
    <mergeCell ref="M16:N16"/>
    <mergeCell ref="M17:N17"/>
    <mergeCell ref="M18:N18"/>
    <mergeCell ref="M19:N19"/>
    <mergeCell ref="H29:J29"/>
    <mergeCell ref="K16:L16"/>
    <mergeCell ref="K17:L17"/>
    <mergeCell ref="K18:L18"/>
    <mergeCell ref="K23:L23"/>
    <mergeCell ref="K19:L19"/>
    <mergeCell ref="K20:L20"/>
    <mergeCell ref="K21:L21"/>
    <mergeCell ref="K22:L22"/>
    <mergeCell ref="H25:J25"/>
    <mergeCell ref="H26:J26"/>
    <mergeCell ref="H27:J27"/>
    <mergeCell ref="H28:J28"/>
    <mergeCell ref="M14:N14"/>
    <mergeCell ref="H15:J15"/>
    <mergeCell ref="K15:L15"/>
    <mergeCell ref="M15:N15"/>
    <mergeCell ref="H18:J18"/>
    <mergeCell ref="H19:J19"/>
    <mergeCell ref="H20:J20"/>
    <mergeCell ref="H21:J21"/>
    <mergeCell ref="H14:J14"/>
    <mergeCell ref="K14:L14"/>
    <mergeCell ref="H16:J16"/>
    <mergeCell ref="H17:J17"/>
    <mergeCell ref="M1:N1"/>
    <mergeCell ref="B2:N2"/>
    <mergeCell ref="M8:N8"/>
    <mergeCell ref="G8:L8"/>
    <mergeCell ref="M6:N6"/>
    <mergeCell ref="E6:F6"/>
    <mergeCell ref="E7:F7"/>
    <mergeCell ref="G6:L6"/>
    <mergeCell ref="G7:L7"/>
    <mergeCell ref="M7:N7"/>
    <mergeCell ref="C43:E43"/>
    <mergeCell ref="C34:K34"/>
    <mergeCell ref="E8:F8"/>
    <mergeCell ref="B18:D18"/>
    <mergeCell ref="B19:D19"/>
    <mergeCell ref="B34:B35"/>
    <mergeCell ref="L34:N34"/>
    <mergeCell ref="F43:H43"/>
    <mergeCell ref="I43:K43"/>
    <mergeCell ref="B6:D6"/>
    <mergeCell ref="C35:E35"/>
    <mergeCell ref="F35:H35"/>
    <mergeCell ref="I35:K35"/>
    <mergeCell ref="B7:D7"/>
    <mergeCell ref="B8:D8"/>
    <mergeCell ref="F16:G16"/>
    <mergeCell ref="F12:G13"/>
    <mergeCell ref="B12:D13"/>
    <mergeCell ref="F18:G18"/>
    <mergeCell ref="F20:G20"/>
    <mergeCell ref="M13:N13"/>
    <mergeCell ref="H12:N12"/>
    <mergeCell ref="K13:L13"/>
    <mergeCell ref="H13:J13"/>
    <mergeCell ref="M20:N20"/>
    <mergeCell ref="M29:N29"/>
    <mergeCell ref="M26:N26"/>
    <mergeCell ref="B14:D14"/>
    <mergeCell ref="B15:D15"/>
    <mergeCell ref="B16:D16"/>
    <mergeCell ref="B26:D26"/>
    <mergeCell ref="B27:D27"/>
    <mergeCell ref="B29:D29"/>
    <mergeCell ref="B17:D17"/>
    <mergeCell ref="B25:D25"/>
    <mergeCell ref="B22:D22"/>
    <mergeCell ref="B23:D23"/>
    <mergeCell ref="B24:D24"/>
    <mergeCell ref="H22:J22"/>
    <mergeCell ref="H23:J23"/>
    <mergeCell ref="H24:J24"/>
    <mergeCell ref="F22:G22"/>
    <mergeCell ref="B11:N11"/>
    <mergeCell ref="B31:N31"/>
    <mergeCell ref="I48:J48"/>
    <mergeCell ref="B46:N46"/>
    <mergeCell ref="E12:E13"/>
    <mergeCell ref="J33:N33"/>
    <mergeCell ref="M27:N27"/>
    <mergeCell ref="B21:D21"/>
    <mergeCell ref="B20:D20"/>
    <mergeCell ref="B28:D28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4"/>
  <sheetViews>
    <sheetView zoomScalePageLayoutView="0" workbookViewId="0" topLeftCell="B41">
      <selection activeCell="H73" sqref="H73"/>
    </sheetView>
  </sheetViews>
  <sheetFormatPr defaultColWidth="9.140625" defaultRowHeight="12.75"/>
  <cols>
    <col min="1" max="1" width="12.421875" style="0" customWidth="1"/>
    <col min="2" max="2" width="12.421875" style="0" bestFit="1" customWidth="1"/>
    <col min="4" max="4" width="11.00390625" style="0" customWidth="1"/>
    <col min="5" max="5" width="11.28125" style="0" customWidth="1"/>
    <col min="6" max="6" width="6.28125" style="0" customWidth="1"/>
    <col min="7" max="7" width="11.8515625" style="0" customWidth="1"/>
    <col min="8" max="8" width="10.00390625" style="0" customWidth="1"/>
    <col min="9" max="9" width="9.57421875" style="0" customWidth="1"/>
    <col min="10" max="10" width="10.7109375" style="0" customWidth="1"/>
    <col min="11" max="11" width="14.28125" style="0" customWidth="1"/>
    <col min="12" max="12" width="11.421875" style="0" customWidth="1"/>
    <col min="13" max="14" width="11.28125" style="0" customWidth="1"/>
    <col min="15" max="15" width="8.7109375" style="203" customWidth="1"/>
    <col min="16" max="16" width="12.57421875" style="0" customWidth="1"/>
    <col min="17" max="17" width="11.421875" style="0" bestFit="1" customWidth="1"/>
  </cols>
  <sheetData>
    <row r="2" spans="1:14" ht="13.5" thickBot="1">
      <c r="A2" s="111" t="s">
        <v>90</v>
      </c>
      <c r="B2" s="40"/>
      <c r="C2" s="40"/>
      <c r="D2" s="87"/>
      <c r="E2" s="85"/>
      <c r="F2" s="42"/>
      <c r="G2" s="42"/>
      <c r="H2" s="397" t="s">
        <v>112</v>
      </c>
      <c r="I2" s="397"/>
      <c r="J2" s="397"/>
      <c r="K2" s="397"/>
      <c r="L2" s="397"/>
      <c r="M2" s="397"/>
      <c r="N2" s="40"/>
    </row>
    <row r="3" spans="1:15" ht="25.5" customHeight="1" thickTop="1">
      <c r="A3" s="344" t="s">
        <v>77</v>
      </c>
      <c r="B3" s="341" t="s">
        <v>81</v>
      </c>
      <c r="C3" s="342"/>
      <c r="D3" s="342"/>
      <c r="E3" s="342"/>
      <c r="F3" s="342"/>
      <c r="G3" s="342"/>
      <c r="H3" s="342"/>
      <c r="I3" s="342"/>
      <c r="J3" s="343"/>
      <c r="K3" s="346" t="s">
        <v>78</v>
      </c>
      <c r="L3" s="347"/>
      <c r="M3" s="348"/>
      <c r="N3" s="9"/>
      <c r="O3" s="204"/>
    </row>
    <row r="4" spans="1:15" ht="18.75" customHeight="1">
      <c r="A4" s="345"/>
      <c r="B4" s="359" t="s">
        <v>98</v>
      </c>
      <c r="C4" s="360"/>
      <c r="D4" s="361"/>
      <c r="E4" s="359" t="s">
        <v>101</v>
      </c>
      <c r="F4" s="360"/>
      <c r="G4" s="361"/>
      <c r="H4" s="359" t="s">
        <v>5</v>
      </c>
      <c r="I4" s="360"/>
      <c r="J4" s="361"/>
      <c r="K4" s="14"/>
      <c r="L4" s="15"/>
      <c r="M4" s="16"/>
      <c r="N4" s="9"/>
      <c r="O4" s="204"/>
    </row>
    <row r="5" spans="1:15" ht="13.5" thickBot="1">
      <c r="A5" s="82" t="s">
        <v>0</v>
      </c>
      <c r="B5" s="12" t="s">
        <v>1</v>
      </c>
      <c r="C5" s="3" t="s">
        <v>2</v>
      </c>
      <c r="D5" s="5" t="s">
        <v>3</v>
      </c>
      <c r="E5" s="2" t="s">
        <v>1</v>
      </c>
      <c r="F5" s="3" t="s">
        <v>2</v>
      </c>
      <c r="G5" s="6" t="s">
        <v>3</v>
      </c>
      <c r="H5" s="2" t="s">
        <v>1</v>
      </c>
      <c r="I5" s="3" t="s">
        <v>2</v>
      </c>
      <c r="J5" s="5" t="s">
        <v>3</v>
      </c>
      <c r="K5" s="13" t="s">
        <v>7</v>
      </c>
      <c r="L5" s="4" t="s">
        <v>8</v>
      </c>
      <c r="M5" s="10" t="s">
        <v>3</v>
      </c>
      <c r="N5" s="9"/>
      <c r="O5" s="204"/>
    </row>
    <row r="6" spans="1:14" ht="19.5" thickTop="1">
      <c r="A6" s="45">
        <v>60</v>
      </c>
      <c r="B6" s="17"/>
      <c r="C6" s="137"/>
      <c r="D6" s="48"/>
      <c r="E6" s="49"/>
      <c r="F6" s="50"/>
      <c r="G6" s="51"/>
      <c r="H6" s="49"/>
      <c r="I6" s="52"/>
      <c r="J6" s="48"/>
      <c r="K6" s="53"/>
      <c r="L6" s="243">
        <v>30</v>
      </c>
      <c r="M6" s="55"/>
      <c r="N6" s="11"/>
    </row>
    <row r="7" spans="1:14" ht="18.75">
      <c r="A7" s="46">
        <v>80</v>
      </c>
      <c r="B7" s="18"/>
      <c r="C7" s="138"/>
      <c r="D7" s="57"/>
      <c r="E7" s="58"/>
      <c r="F7" s="59"/>
      <c r="G7" s="57"/>
      <c r="H7" s="58"/>
      <c r="I7" s="56"/>
      <c r="J7" s="57"/>
      <c r="K7" s="60" t="s">
        <v>17</v>
      </c>
      <c r="L7" s="241" t="s">
        <v>16</v>
      </c>
      <c r="M7" s="62" t="s">
        <v>17</v>
      </c>
      <c r="N7" s="11"/>
    </row>
    <row r="8" spans="1:14" ht="18.75">
      <c r="A8" s="46">
        <v>120</v>
      </c>
      <c r="B8" s="18"/>
      <c r="C8" s="138"/>
      <c r="D8" s="57"/>
      <c r="E8" s="58"/>
      <c r="F8" s="59"/>
      <c r="G8" s="57"/>
      <c r="H8" s="58"/>
      <c r="I8" s="56"/>
      <c r="J8" s="57"/>
      <c r="K8" s="60"/>
      <c r="L8" s="241">
        <v>50</v>
      </c>
      <c r="M8" s="62"/>
      <c r="N8" s="11"/>
    </row>
    <row r="9" spans="1:14" ht="18.75">
      <c r="A9" s="46">
        <v>240</v>
      </c>
      <c r="B9" s="18"/>
      <c r="C9" s="138"/>
      <c r="D9" s="64"/>
      <c r="E9" s="65"/>
      <c r="F9" s="66"/>
      <c r="G9" s="64"/>
      <c r="H9" s="65"/>
      <c r="I9" s="63"/>
      <c r="J9" s="64"/>
      <c r="K9" s="60" t="s">
        <v>17</v>
      </c>
      <c r="L9" s="241" t="s">
        <v>16</v>
      </c>
      <c r="M9" s="62" t="s">
        <v>17</v>
      </c>
      <c r="N9" s="11"/>
    </row>
    <row r="10" spans="1:14" ht="18.75">
      <c r="A10" s="46">
        <v>770</v>
      </c>
      <c r="B10" s="18"/>
      <c r="C10" s="138"/>
      <c r="D10" s="67"/>
      <c r="E10" s="68"/>
      <c r="F10" s="66"/>
      <c r="G10" s="64"/>
      <c r="H10" s="65"/>
      <c r="I10" s="63"/>
      <c r="J10" s="64"/>
      <c r="K10" s="60" t="s">
        <v>17</v>
      </c>
      <c r="L10" s="241" t="s">
        <v>16</v>
      </c>
      <c r="M10" s="62" t="s">
        <v>17</v>
      </c>
      <c r="N10" s="11"/>
    </row>
    <row r="11" spans="1:14" ht="18.75">
      <c r="A11" s="46">
        <v>1100</v>
      </c>
      <c r="B11" s="18"/>
      <c r="C11" s="138"/>
      <c r="D11" s="64"/>
      <c r="E11" s="65"/>
      <c r="F11" s="66"/>
      <c r="G11" s="64"/>
      <c r="H11" s="65"/>
      <c r="I11" s="63"/>
      <c r="J11" s="64"/>
      <c r="K11" s="60" t="s">
        <v>17</v>
      </c>
      <c r="L11" s="241" t="s">
        <v>16</v>
      </c>
      <c r="M11" s="62" t="s">
        <v>17</v>
      </c>
      <c r="N11" s="11"/>
    </row>
    <row r="12" spans="1:14" ht="15">
      <c r="A12" s="79" t="s">
        <v>63</v>
      </c>
      <c r="B12" s="338" t="s">
        <v>66</v>
      </c>
      <c r="C12" s="339"/>
      <c r="D12" s="340"/>
      <c r="E12" s="65"/>
      <c r="F12" s="63"/>
      <c r="G12" s="64"/>
      <c r="H12" s="65"/>
      <c r="I12" s="63"/>
      <c r="J12" s="64"/>
      <c r="K12" s="60"/>
      <c r="L12" s="241"/>
      <c r="M12" s="62"/>
      <c r="N12" s="11"/>
    </row>
    <row r="13" spans="1:14" ht="19.5" thickBot="1">
      <c r="A13" s="80" t="s">
        <v>64</v>
      </c>
      <c r="B13" s="19"/>
      <c r="C13" s="139"/>
      <c r="D13" s="71"/>
      <c r="E13" s="72"/>
      <c r="F13" s="139"/>
      <c r="G13" s="73"/>
      <c r="H13" s="72"/>
      <c r="I13" s="139"/>
      <c r="J13" s="75"/>
      <c r="K13" s="76"/>
      <c r="L13" s="242"/>
      <c r="M13" s="78"/>
      <c r="N13" s="11"/>
    </row>
    <row r="14" spans="1:15" ht="19.5" thickTop="1">
      <c r="A14" s="188">
        <v>0.05</v>
      </c>
      <c r="C14" s="99"/>
      <c r="D14" s="100"/>
      <c r="E14" s="101"/>
      <c r="F14" s="100"/>
      <c r="G14" s="188">
        <v>0.1</v>
      </c>
      <c r="H14" s="102"/>
      <c r="K14" s="102"/>
      <c r="L14" s="244"/>
      <c r="M14" s="103"/>
      <c r="N14" s="101"/>
      <c r="O14" s="205"/>
    </row>
    <row r="15" spans="1:14" ht="21.75" customHeight="1" thickBot="1">
      <c r="A15" s="246"/>
      <c r="B15" s="295" t="s">
        <v>111</v>
      </c>
      <c r="C15" s="296"/>
      <c r="D15" s="296"/>
      <c r="E15" s="296"/>
      <c r="F15" s="296"/>
      <c r="G15" s="135"/>
      <c r="H15" s="136" t="s">
        <v>111</v>
      </c>
      <c r="K15" s="135"/>
      <c r="M15" s="135"/>
      <c r="N15" s="135"/>
    </row>
    <row r="16" spans="1:15" ht="21" customHeight="1">
      <c r="A16" s="297" t="s">
        <v>98</v>
      </c>
      <c r="B16" s="437" t="s">
        <v>154</v>
      </c>
      <c r="C16" s="435" t="s">
        <v>143</v>
      </c>
      <c r="D16" s="440" t="s">
        <v>151</v>
      </c>
      <c r="E16" s="442" t="s">
        <v>155</v>
      </c>
      <c r="F16" s="253"/>
      <c r="G16" s="215" t="s">
        <v>98</v>
      </c>
      <c r="H16" s="450" t="s">
        <v>100</v>
      </c>
      <c r="I16" s="454" t="s">
        <v>144</v>
      </c>
      <c r="J16" s="444" t="s">
        <v>143</v>
      </c>
      <c r="K16" s="446" t="s">
        <v>145</v>
      </c>
      <c r="L16" s="452" t="s">
        <v>146</v>
      </c>
      <c r="M16" s="203"/>
      <c r="O16"/>
    </row>
    <row r="17" spans="1:15" ht="13.5" thickBot="1">
      <c r="A17" s="288" t="s">
        <v>99</v>
      </c>
      <c r="B17" s="439"/>
      <c r="C17" s="436"/>
      <c r="D17" s="441"/>
      <c r="E17" s="443"/>
      <c r="F17" s="253"/>
      <c r="G17" s="216" t="s">
        <v>99</v>
      </c>
      <c r="H17" s="451"/>
      <c r="I17" s="455"/>
      <c r="J17" s="445"/>
      <c r="K17" s="447"/>
      <c r="L17" s="453"/>
      <c r="M17" s="203"/>
      <c r="O17"/>
    </row>
    <row r="18" spans="1:15" ht="15">
      <c r="A18" s="298">
        <v>60</v>
      </c>
      <c r="B18" s="299">
        <v>1218</v>
      </c>
      <c r="C18" s="257">
        <f>B18*0.05</f>
        <v>60.900000000000006</v>
      </c>
      <c r="D18" s="276">
        <f>SUM(B18:C18)</f>
        <v>1278.9</v>
      </c>
      <c r="E18" s="259">
        <f>D18*1.05</f>
        <v>1342.8450000000003</v>
      </c>
      <c r="F18" s="260"/>
      <c r="G18" s="121">
        <v>60</v>
      </c>
      <c r="H18" s="125">
        <v>1218</v>
      </c>
      <c r="I18" s="119">
        <f>H18*0.05</f>
        <v>60.900000000000006</v>
      </c>
      <c r="J18" s="189">
        <f>H18*0.05</f>
        <v>60.900000000000006</v>
      </c>
      <c r="K18" s="192">
        <f>SUM(H18:J18)</f>
        <v>1339.8000000000002</v>
      </c>
      <c r="L18" s="120">
        <f>K18*1.05</f>
        <v>1406.7900000000002</v>
      </c>
      <c r="M18" s="203"/>
      <c r="O18"/>
    </row>
    <row r="19" spans="1:15" ht="15">
      <c r="A19" s="300">
        <v>80</v>
      </c>
      <c r="B19" s="301">
        <v>1352</v>
      </c>
      <c r="C19" s="261">
        <f>B19*0.05</f>
        <v>67.60000000000001</v>
      </c>
      <c r="D19" s="278">
        <f>SUM(B19:C19)</f>
        <v>1419.6</v>
      </c>
      <c r="E19" s="263">
        <f>D19*1.05</f>
        <v>1490.58</v>
      </c>
      <c r="F19" s="260"/>
      <c r="G19" s="122">
        <v>80</v>
      </c>
      <c r="H19" s="126">
        <v>1352</v>
      </c>
      <c r="I19" s="115">
        <f>H19*0.05</f>
        <v>67.60000000000001</v>
      </c>
      <c r="J19" s="190">
        <f>H19*0.05</f>
        <v>67.60000000000001</v>
      </c>
      <c r="K19" s="193">
        <f aca="true" t="shared" si="0" ref="K19:K25">SUM(H19:J19)</f>
        <v>1487.1999999999998</v>
      </c>
      <c r="L19" s="117">
        <f>K19*1.05</f>
        <v>1561.56</v>
      </c>
      <c r="M19" s="203"/>
      <c r="O19"/>
    </row>
    <row r="20" spans="1:15" ht="15">
      <c r="A20" s="300">
        <v>120</v>
      </c>
      <c r="B20" s="301">
        <v>1540</v>
      </c>
      <c r="C20" s="261">
        <f aca="true" t="shared" si="1" ref="C20:C25">B20*0.05</f>
        <v>77</v>
      </c>
      <c r="D20" s="278">
        <f aca="true" t="shared" si="2" ref="D20:D25">SUM(B20:C20)</f>
        <v>1617</v>
      </c>
      <c r="E20" s="263">
        <f aca="true" t="shared" si="3" ref="E20:E25">D20*1.05</f>
        <v>1697.8500000000001</v>
      </c>
      <c r="F20" s="264">
        <f>E20/4</f>
        <v>424.46250000000003</v>
      </c>
      <c r="G20" s="122">
        <v>120</v>
      </c>
      <c r="H20" s="126">
        <v>1540</v>
      </c>
      <c r="I20" s="115">
        <f aca="true" t="shared" si="4" ref="I20:I25">H20*0.05</f>
        <v>77</v>
      </c>
      <c r="J20" s="190">
        <f aca="true" t="shared" si="5" ref="J20:J25">H20*0.05</f>
        <v>77</v>
      </c>
      <c r="K20" s="193">
        <f t="shared" si="0"/>
        <v>1694</v>
      </c>
      <c r="L20" s="117">
        <f aca="true" t="shared" si="6" ref="L20:L25">K20*1.05</f>
        <v>1778.7</v>
      </c>
      <c r="M20" s="206">
        <f>L20/4</f>
        <v>444.675</v>
      </c>
      <c r="O20"/>
    </row>
    <row r="21" spans="1:15" ht="15">
      <c r="A21" s="300">
        <v>240</v>
      </c>
      <c r="B21" s="301">
        <v>3035</v>
      </c>
      <c r="C21" s="261">
        <f t="shared" si="1"/>
        <v>151.75</v>
      </c>
      <c r="D21" s="278">
        <f t="shared" si="2"/>
        <v>3186.75</v>
      </c>
      <c r="E21" s="263">
        <f t="shared" si="3"/>
        <v>3346.0875</v>
      </c>
      <c r="F21" s="260"/>
      <c r="G21" s="122">
        <v>240</v>
      </c>
      <c r="H21" s="126">
        <v>3035</v>
      </c>
      <c r="I21" s="115">
        <f t="shared" si="4"/>
        <v>151.75</v>
      </c>
      <c r="J21" s="190">
        <f t="shared" si="5"/>
        <v>151.75</v>
      </c>
      <c r="K21" s="193">
        <f t="shared" si="0"/>
        <v>3338.5</v>
      </c>
      <c r="L21" s="117">
        <f t="shared" si="6"/>
        <v>3505.425</v>
      </c>
      <c r="M21" s="203"/>
      <c r="O21"/>
    </row>
    <row r="22" spans="1:15" ht="15">
      <c r="A22" s="300">
        <v>340</v>
      </c>
      <c r="B22" s="301">
        <v>4251</v>
      </c>
      <c r="C22" s="261">
        <f t="shared" si="1"/>
        <v>212.55</v>
      </c>
      <c r="D22" s="278">
        <f t="shared" si="2"/>
        <v>4463.55</v>
      </c>
      <c r="E22" s="263">
        <f t="shared" si="3"/>
        <v>4686.7275</v>
      </c>
      <c r="F22" s="260"/>
      <c r="G22" s="124">
        <v>340</v>
      </c>
      <c r="H22" s="127">
        <v>4251</v>
      </c>
      <c r="I22" s="115">
        <f t="shared" si="4"/>
        <v>212.55</v>
      </c>
      <c r="J22" s="190">
        <f t="shared" si="5"/>
        <v>212.55</v>
      </c>
      <c r="K22" s="193">
        <f t="shared" si="0"/>
        <v>4676.1</v>
      </c>
      <c r="L22" s="117">
        <f t="shared" si="6"/>
        <v>4909.905000000001</v>
      </c>
      <c r="M22" s="203"/>
      <c r="O22"/>
    </row>
    <row r="23" spans="1:15" ht="15">
      <c r="A23" s="300">
        <v>660</v>
      </c>
      <c r="B23" s="301">
        <v>8322</v>
      </c>
      <c r="C23" s="261">
        <f t="shared" si="1"/>
        <v>416.1</v>
      </c>
      <c r="D23" s="278">
        <f t="shared" si="2"/>
        <v>8738.1</v>
      </c>
      <c r="E23" s="263">
        <f t="shared" si="3"/>
        <v>9175.005000000001</v>
      </c>
      <c r="F23" s="260"/>
      <c r="G23" s="124">
        <v>660</v>
      </c>
      <c r="H23" s="127">
        <v>8322</v>
      </c>
      <c r="I23" s="115">
        <f t="shared" si="4"/>
        <v>416.1</v>
      </c>
      <c r="J23" s="190">
        <f t="shared" si="5"/>
        <v>416.1</v>
      </c>
      <c r="K23" s="193">
        <f t="shared" si="0"/>
        <v>9154.2</v>
      </c>
      <c r="L23" s="117">
        <f t="shared" si="6"/>
        <v>9611.910000000002</v>
      </c>
      <c r="M23" s="203"/>
      <c r="O23"/>
    </row>
    <row r="24" spans="1:15" ht="15">
      <c r="A24" s="300">
        <v>770</v>
      </c>
      <c r="B24" s="301">
        <v>9550</v>
      </c>
      <c r="C24" s="261">
        <f t="shared" si="1"/>
        <v>477.5</v>
      </c>
      <c r="D24" s="278">
        <f t="shared" si="2"/>
        <v>10027.5</v>
      </c>
      <c r="E24" s="263">
        <f t="shared" si="3"/>
        <v>10528.875</v>
      </c>
      <c r="F24" s="260"/>
      <c r="G24" s="122">
        <v>770</v>
      </c>
      <c r="H24" s="126">
        <v>9550</v>
      </c>
      <c r="I24" s="115">
        <f t="shared" si="4"/>
        <v>477.5</v>
      </c>
      <c r="J24" s="190">
        <f t="shared" si="5"/>
        <v>477.5</v>
      </c>
      <c r="K24" s="193">
        <f t="shared" si="0"/>
        <v>10505</v>
      </c>
      <c r="L24" s="117">
        <f t="shared" si="6"/>
        <v>11030.25</v>
      </c>
      <c r="M24" s="203"/>
      <c r="O24"/>
    </row>
    <row r="25" spans="1:15" ht="15.75" thickBot="1">
      <c r="A25" s="302">
        <v>1100</v>
      </c>
      <c r="B25" s="303">
        <v>12656</v>
      </c>
      <c r="C25" s="268">
        <f t="shared" si="1"/>
        <v>632.8000000000001</v>
      </c>
      <c r="D25" s="282">
        <f t="shared" si="2"/>
        <v>13288.8</v>
      </c>
      <c r="E25" s="270">
        <f t="shared" si="3"/>
        <v>13953.24</v>
      </c>
      <c r="F25" s="260"/>
      <c r="G25" s="123">
        <v>1100</v>
      </c>
      <c r="H25" s="128">
        <v>12656</v>
      </c>
      <c r="I25" s="116">
        <f t="shared" si="4"/>
        <v>632.8000000000001</v>
      </c>
      <c r="J25" s="191">
        <f t="shared" si="5"/>
        <v>632.8000000000001</v>
      </c>
      <c r="K25" s="194">
        <f t="shared" si="0"/>
        <v>13921.599999999999</v>
      </c>
      <c r="L25" s="118">
        <f t="shared" si="6"/>
        <v>14617.679999999998</v>
      </c>
      <c r="M25" s="203"/>
      <c r="O25"/>
    </row>
    <row r="26" spans="1:15" ht="12.75">
      <c r="A26" s="246"/>
      <c r="B26" s="260"/>
      <c r="C26" s="260"/>
      <c r="D26" s="260"/>
      <c r="E26" s="260"/>
      <c r="F26" s="260"/>
      <c r="J26" s="114"/>
      <c r="K26" s="114"/>
      <c r="L26" s="114"/>
      <c r="M26" s="198"/>
      <c r="N26" s="114"/>
      <c r="O26" s="114"/>
    </row>
    <row r="27" spans="1:15" ht="12.75">
      <c r="A27" s="246"/>
      <c r="B27" s="260"/>
      <c r="C27" s="260"/>
      <c r="D27" s="260"/>
      <c r="E27" s="260"/>
      <c r="F27" s="260"/>
      <c r="M27" s="203"/>
      <c r="O27"/>
    </row>
    <row r="28" spans="1:15" ht="13.5" thickBot="1">
      <c r="A28" s="246"/>
      <c r="B28" s="260"/>
      <c r="C28" s="260"/>
      <c r="D28" s="260"/>
      <c r="E28" s="260"/>
      <c r="F28" s="260"/>
      <c r="M28" s="203"/>
      <c r="O28"/>
    </row>
    <row r="29" spans="1:15" ht="22.5" customHeight="1">
      <c r="A29" s="304" t="s">
        <v>101</v>
      </c>
      <c r="B29" s="437" t="s">
        <v>154</v>
      </c>
      <c r="C29" s="435" t="s">
        <v>143</v>
      </c>
      <c r="D29" s="440" t="s">
        <v>151</v>
      </c>
      <c r="E29" s="442" t="s">
        <v>155</v>
      </c>
      <c r="F29" s="305"/>
      <c r="G29" s="215" t="s">
        <v>101</v>
      </c>
      <c r="H29" s="450" t="s">
        <v>100</v>
      </c>
      <c r="I29" s="454" t="s">
        <v>144</v>
      </c>
      <c r="J29" s="448" t="s">
        <v>143</v>
      </c>
      <c r="K29" s="446" t="s">
        <v>114</v>
      </c>
      <c r="L29" s="452" t="s">
        <v>146</v>
      </c>
      <c r="M29" s="203"/>
      <c r="O29"/>
    </row>
    <row r="30" spans="1:15" ht="13.5" thickBot="1">
      <c r="A30" s="284" t="s">
        <v>102</v>
      </c>
      <c r="B30" s="438"/>
      <c r="C30" s="436"/>
      <c r="D30" s="441"/>
      <c r="E30" s="443"/>
      <c r="F30" s="306"/>
      <c r="G30" s="216" t="s">
        <v>102</v>
      </c>
      <c r="H30" s="451"/>
      <c r="I30" s="455"/>
      <c r="J30" s="449"/>
      <c r="K30" s="456"/>
      <c r="L30" s="453"/>
      <c r="M30" s="203"/>
      <c r="O30"/>
    </row>
    <row r="31" spans="1:15" ht="15">
      <c r="A31" s="298">
        <v>60</v>
      </c>
      <c r="B31" s="299">
        <v>885</v>
      </c>
      <c r="C31" s="257">
        <f>B31*0.05</f>
        <v>44.25</v>
      </c>
      <c r="D31" s="276">
        <f>SUM(B31:C31)</f>
        <v>929.25</v>
      </c>
      <c r="E31" s="259">
        <f>D31*1.05</f>
        <v>975.7125000000001</v>
      </c>
      <c r="F31" s="277"/>
      <c r="G31" s="199">
        <v>60</v>
      </c>
      <c r="H31" s="125">
        <v>885</v>
      </c>
      <c r="I31" s="119">
        <f>H31*0.05</f>
        <v>44.25</v>
      </c>
      <c r="J31" s="132">
        <f>H31*0.05</f>
        <v>44.25</v>
      </c>
      <c r="K31" s="195">
        <f>H31+I31+J31</f>
        <v>973.5</v>
      </c>
      <c r="L31" s="120">
        <f>K31*1.05</f>
        <v>1022.1750000000001</v>
      </c>
      <c r="M31" s="198"/>
      <c r="O31"/>
    </row>
    <row r="32" spans="1:15" ht="15">
      <c r="A32" s="300">
        <v>80</v>
      </c>
      <c r="B32" s="301">
        <v>962</v>
      </c>
      <c r="C32" s="261">
        <f>B32*0.05</f>
        <v>48.1</v>
      </c>
      <c r="D32" s="278">
        <f>SUM(B32:C32)</f>
        <v>1010.1</v>
      </c>
      <c r="E32" s="263">
        <f>D32*1.05</f>
        <v>1060.605</v>
      </c>
      <c r="F32" s="277"/>
      <c r="G32" s="200">
        <v>80</v>
      </c>
      <c r="H32" s="126">
        <v>962</v>
      </c>
      <c r="I32" s="115">
        <f aca="true" t="shared" si="7" ref="I32:I38">H32*0.05</f>
        <v>48.1</v>
      </c>
      <c r="J32" s="133">
        <f>H32*0.05</f>
        <v>48.1</v>
      </c>
      <c r="K32" s="196">
        <f>H32+I32+J32</f>
        <v>1058.2</v>
      </c>
      <c r="L32" s="117">
        <f>K32*1.05</f>
        <v>1111.1100000000001</v>
      </c>
      <c r="M32" s="203"/>
      <c r="O32"/>
    </row>
    <row r="33" spans="1:15" ht="15">
      <c r="A33" s="300">
        <v>120</v>
      </c>
      <c r="B33" s="301">
        <v>1126</v>
      </c>
      <c r="C33" s="261">
        <f aca="true" t="shared" si="8" ref="C33:C38">B33*0.05</f>
        <v>56.300000000000004</v>
      </c>
      <c r="D33" s="278">
        <f aca="true" t="shared" si="9" ref="D33:D38">SUM(B33:C33)</f>
        <v>1182.3</v>
      </c>
      <c r="E33" s="263">
        <f aca="true" t="shared" si="10" ref="E33:E38">D33*1.05</f>
        <v>1241.415</v>
      </c>
      <c r="F33" s="279">
        <f>E33/4</f>
        <v>310.35375</v>
      </c>
      <c r="G33" s="200">
        <v>120</v>
      </c>
      <c r="H33" s="126">
        <v>1126</v>
      </c>
      <c r="I33" s="115">
        <f t="shared" si="7"/>
        <v>56.300000000000004</v>
      </c>
      <c r="J33" s="133">
        <f aca="true" t="shared" si="11" ref="J33:J38">H33*0.05</f>
        <v>56.300000000000004</v>
      </c>
      <c r="K33" s="196">
        <f aca="true" t="shared" si="12" ref="K33:K38">H33+I33+J33</f>
        <v>1238.6</v>
      </c>
      <c r="L33" s="117">
        <f aca="true" t="shared" si="13" ref="L33:L38">K33*1.05</f>
        <v>1300.53</v>
      </c>
      <c r="M33" s="206">
        <f>L33/4</f>
        <v>325.1325</v>
      </c>
      <c r="O33"/>
    </row>
    <row r="34" spans="1:15" ht="15">
      <c r="A34" s="300">
        <v>240</v>
      </c>
      <c r="B34" s="301">
        <v>2177</v>
      </c>
      <c r="C34" s="261">
        <f t="shared" si="8"/>
        <v>108.85000000000001</v>
      </c>
      <c r="D34" s="278">
        <f t="shared" si="9"/>
        <v>2285.85</v>
      </c>
      <c r="E34" s="263">
        <f t="shared" si="10"/>
        <v>2400.1425</v>
      </c>
      <c r="F34" s="277"/>
      <c r="G34" s="200">
        <v>240</v>
      </c>
      <c r="H34" s="126">
        <v>2177</v>
      </c>
      <c r="I34" s="115">
        <f t="shared" si="7"/>
        <v>108.85000000000001</v>
      </c>
      <c r="J34" s="133">
        <f t="shared" si="11"/>
        <v>108.85000000000001</v>
      </c>
      <c r="K34" s="196">
        <f t="shared" si="12"/>
        <v>2394.7</v>
      </c>
      <c r="L34" s="117">
        <f t="shared" si="13"/>
        <v>2514.435</v>
      </c>
      <c r="M34" s="203"/>
      <c r="O34"/>
    </row>
    <row r="35" spans="1:15" ht="15">
      <c r="A35" s="300">
        <v>340</v>
      </c>
      <c r="B35" s="301">
        <v>3055</v>
      </c>
      <c r="C35" s="261">
        <f t="shared" si="8"/>
        <v>152.75</v>
      </c>
      <c r="D35" s="278">
        <f t="shared" si="9"/>
        <v>3207.75</v>
      </c>
      <c r="E35" s="263">
        <f t="shared" si="10"/>
        <v>3368.1375000000003</v>
      </c>
      <c r="F35" s="277"/>
      <c r="G35" s="201">
        <v>340</v>
      </c>
      <c r="H35" s="127">
        <v>3055</v>
      </c>
      <c r="I35" s="115">
        <f t="shared" si="7"/>
        <v>152.75</v>
      </c>
      <c r="J35" s="133">
        <f t="shared" si="11"/>
        <v>152.75</v>
      </c>
      <c r="K35" s="196">
        <f t="shared" si="12"/>
        <v>3360.5</v>
      </c>
      <c r="L35" s="117">
        <f t="shared" si="13"/>
        <v>3528.525</v>
      </c>
      <c r="M35" s="203"/>
      <c r="O35"/>
    </row>
    <row r="36" spans="1:15" ht="15">
      <c r="A36" s="300">
        <v>660</v>
      </c>
      <c r="B36" s="301">
        <v>6008</v>
      </c>
      <c r="C36" s="261">
        <f t="shared" si="8"/>
        <v>300.40000000000003</v>
      </c>
      <c r="D36" s="278">
        <f t="shared" si="9"/>
        <v>6308.4</v>
      </c>
      <c r="E36" s="263">
        <f t="shared" si="10"/>
        <v>6623.82</v>
      </c>
      <c r="F36" s="277"/>
      <c r="G36" s="201">
        <v>660</v>
      </c>
      <c r="H36" s="127">
        <v>6008</v>
      </c>
      <c r="I36" s="115">
        <f t="shared" si="7"/>
        <v>300.40000000000003</v>
      </c>
      <c r="J36" s="133">
        <f t="shared" si="11"/>
        <v>300.40000000000003</v>
      </c>
      <c r="K36" s="196">
        <f t="shared" si="12"/>
        <v>6608.799999999999</v>
      </c>
      <c r="L36" s="117">
        <f t="shared" si="13"/>
        <v>6939.24</v>
      </c>
      <c r="M36" s="203"/>
      <c r="O36"/>
    </row>
    <row r="37" spans="1:15" ht="15">
      <c r="A37" s="300">
        <v>770</v>
      </c>
      <c r="B37" s="301">
        <v>6716</v>
      </c>
      <c r="C37" s="261">
        <f t="shared" si="8"/>
        <v>335.8</v>
      </c>
      <c r="D37" s="278">
        <f t="shared" si="9"/>
        <v>7051.8</v>
      </c>
      <c r="E37" s="263">
        <f t="shared" si="10"/>
        <v>7404.39</v>
      </c>
      <c r="F37" s="277"/>
      <c r="G37" s="200">
        <v>770</v>
      </c>
      <c r="H37" s="126">
        <v>6716</v>
      </c>
      <c r="I37" s="115">
        <f t="shared" si="7"/>
        <v>335.8</v>
      </c>
      <c r="J37" s="133">
        <f t="shared" si="11"/>
        <v>335.8</v>
      </c>
      <c r="K37" s="196">
        <f t="shared" si="12"/>
        <v>7387.6</v>
      </c>
      <c r="L37" s="117">
        <f t="shared" si="13"/>
        <v>7756.9800000000005</v>
      </c>
      <c r="M37" s="203"/>
      <c r="O37"/>
    </row>
    <row r="38" spans="1:15" ht="15.75" thickBot="1">
      <c r="A38" s="302">
        <v>1100</v>
      </c>
      <c r="B38" s="303">
        <v>9614</v>
      </c>
      <c r="C38" s="268">
        <f t="shared" si="8"/>
        <v>480.70000000000005</v>
      </c>
      <c r="D38" s="282">
        <f t="shared" si="9"/>
        <v>10094.7</v>
      </c>
      <c r="E38" s="270">
        <f t="shared" si="10"/>
        <v>10599.435000000001</v>
      </c>
      <c r="F38" s="277"/>
      <c r="G38" s="202">
        <v>1100</v>
      </c>
      <c r="H38" s="128">
        <v>9614</v>
      </c>
      <c r="I38" s="116">
        <f t="shared" si="7"/>
        <v>480.70000000000005</v>
      </c>
      <c r="J38" s="134">
        <f t="shared" si="11"/>
        <v>480.70000000000005</v>
      </c>
      <c r="K38" s="197">
        <f t="shared" si="12"/>
        <v>10575.400000000001</v>
      </c>
      <c r="L38" s="118">
        <f t="shared" si="13"/>
        <v>11104.170000000002</v>
      </c>
      <c r="M38" s="203"/>
      <c r="O38"/>
    </row>
    <row r="39" spans="1:15" ht="12.75">
      <c r="A39" s="246"/>
      <c r="B39" s="246"/>
      <c r="C39" s="246"/>
      <c r="D39" s="246"/>
      <c r="E39" s="246"/>
      <c r="F39" s="283"/>
      <c r="M39" s="203"/>
      <c r="O39"/>
    </row>
    <row r="40" spans="1:15" ht="12.75">
      <c r="A40" s="246"/>
      <c r="B40" s="246"/>
      <c r="C40" s="246"/>
      <c r="D40" s="246"/>
      <c r="E40" s="246"/>
      <c r="F40" s="284" t="s">
        <v>106</v>
      </c>
      <c r="M40" s="203"/>
      <c r="O40"/>
    </row>
    <row r="41" spans="1:15" ht="12.75">
      <c r="A41" s="285" t="s">
        <v>93</v>
      </c>
      <c r="B41" s="286" t="s">
        <v>95</v>
      </c>
      <c r="C41" s="286"/>
      <c r="D41" s="286" t="s">
        <v>96</v>
      </c>
      <c r="E41" s="286"/>
      <c r="F41" s="284">
        <v>27</v>
      </c>
      <c r="G41" s="219">
        <f>30+31+31+29+31+30</f>
        <v>182</v>
      </c>
      <c r="H41" s="219">
        <f>G41/7</f>
        <v>26</v>
      </c>
      <c r="I41" s="219"/>
      <c r="J41" s="219"/>
      <c r="M41" s="203"/>
      <c r="O41"/>
    </row>
    <row r="42" spans="1:15" ht="12.75">
      <c r="A42" s="285" t="s">
        <v>92</v>
      </c>
      <c r="B42" s="286" t="s">
        <v>94</v>
      </c>
      <c r="C42" s="286"/>
      <c r="D42" s="286" t="s">
        <v>97</v>
      </c>
      <c r="E42" s="286"/>
      <c r="F42" s="284">
        <v>13</v>
      </c>
      <c r="G42" s="219">
        <f>31+30+31+31+30+31</f>
        <v>184</v>
      </c>
      <c r="H42" s="219">
        <f>G42/7</f>
        <v>26.285714285714285</v>
      </c>
      <c r="I42" s="219">
        <f>H42/2</f>
        <v>13.142857142857142</v>
      </c>
      <c r="J42" s="219"/>
      <c r="M42" s="203"/>
      <c r="O42"/>
    </row>
    <row r="43" spans="1:15" ht="12.75">
      <c r="A43" s="286"/>
      <c r="B43" s="286"/>
      <c r="C43" s="286"/>
      <c r="D43" s="286"/>
      <c r="E43" s="286"/>
      <c r="F43" s="284">
        <f>SUM(F41:F42)</f>
        <v>40</v>
      </c>
      <c r="G43" s="219">
        <f>SUM(G41:G42)</f>
        <v>366</v>
      </c>
      <c r="H43" s="219">
        <f>G43/7</f>
        <v>52.285714285714285</v>
      </c>
      <c r="I43" s="219"/>
      <c r="J43" s="219"/>
      <c r="M43" s="203"/>
      <c r="O43"/>
    </row>
    <row r="44" spans="1:15" ht="12.75">
      <c r="A44" s="286"/>
      <c r="B44" s="284" t="s">
        <v>104</v>
      </c>
      <c r="C44" s="284" t="s">
        <v>105</v>
      </c>
      <c r="D44" s="284" t="s">
        <v>3</v>
      </c>
      <c r="E44" s="286"/>
      <c r="F44" s="284"/>
      <c r="G44" s="219"/>
      <c r="H44" s="219"/>
      <c r="I44" s="219"/>
      <c r="J44" s="219"/>
      <c r="M44" s="203"/>
      <c r="O44"/>
    </row>
    <row r="45" spans="1:15" ht="12.75">
      <c r="A45" s="286"/>
      <c r="B45" s="287">
        <f>(19.8*27)+90+98</f>
        <v>722.6</v>
      </c>
      <c r="C45" s="287">
        <f>(26.8*13)</f>
        <v>348.40000000000003</v>
      </c>
      <c r="D45" s="287">
        <f>SUM(B45:C45)</f>
        <v>1071</v>
      </c>
      <c r="E45" s="287"/>
      <c r="F45" s="284"/>
      <c r="M45" s="203"/>
      <c r="O45"/>
    </row>
    <row r="46" spans="1:15" ht="12.75">
      <c r="A46" s="246"/>
      <c r="B46" s="287">
        <f>(22*27)+110+98</f>
        <v>802</v>
      </c>
      <c r="C46" s="287">
        <f>(29*13)</f>
        <v>377</v>
      </c>
      <c r="D46" s="287">
        <f aca="true" t="shared" si="14" ref="D46:D52">SUM(B46:C46)</f>
        <v>1179</v>
      </c>
      <c r="E46" s="287"/>
      <c r="F46" s="288"/>
      <c r="M46" s="203"/>
      <c r="O46"/>
    </row>
    <row r="47" spans="1:15" ht="12.75">
      <c r="A47" s="246"/>
      <c r="B47" s="287">
        <f>(24.9*27)+140+105</f>
        <v>917.3</v>
      </c>
      <c r="C47" s="287">
        <f>(33.9*13)</f>
        <v>440.7</v>
      </c>
      <c r="D47" s="287">
        <f t="shared" si="14"/>
        <v>1358</v>
      </c>
      <c r="E47" s="287"/>
      <c r="F47" s="288"/>
      <c r="M47" s="203"/>
      <c r="O47"/>
    </row>
    <row r="48" spans="1:15" ht="12.75">
      <c r="A48" s="246"/>
      <c r="B48" s="287">
        <f>(49*27)+302+185</f>
        <v>1810</v>
      </c>
      <c r="C48" s="287">
        <f>(65*13)</f>
        <v>845</v>
      </c>
      <c r="D48" s="287">
        <f t="shared" si="14"/>
        <v>2655</v>
      </c>
      <c r="E48" s="287"/>
      <c r="F48" s="288"/>
      <c r="M48" s="203"/>
      <c r="O48"/>
    </row>
    <row r="49" spans="1:15" ht="12.75">
      <c r="A49" s="246"/>
      <c r="B49" s="287">
        <f>(69*27)+385+278</f>
        <v>2526</v>
      </c>
      <c r="C49" s="287">
        <f>(92*13)</f>
        <v>1196</v>
      </c>
      <c r="D49" s="287">
        <f t="shared" si="14"/>
        <v>3722</v>
      </c>
      <c r="E49" s="287"/>
      <c r="F49" s="288"/>
      <c r="M49" s="203"/>
      <c r="O49"/>
    </row>
    <row r="50" spans="1:15" ht="12.75">
      <c r="A50" s="246"/>
      <c r="B50" s="287">
        <f>(132*27)+770+688</f>
        <v>5022</v>
      </c>
      <c r="C50" s="287">
        <f>(175*13)</f>
        <v>2275</v>
      </c>
      <c r="D50" s="287">
        <f t="shared" si="14"/>
        <v>7297</v>
      </c>
      <c r="E50" s="287"/>
      <c r="F50" s="288"/>
      <c r="M50" s="203"/>
      <c r="O50"/>
    </row>
    <row r="51" spans="1:15" ht="12.75">
      <c r="A51" s="246"/>
      <c r="B51" s="287">
        <f>(153*27)+875+719</f>
        <v>5725</v>
      </c>
      <c r="C51" s="287">
        <f>(197*13)</f>
        <v>2561</v>
      </c>
      <c r="D51" s="287">
        <f t="shared" si="14"/>
        <v>8286</v>
      </c>
      <c r="E51" s="287"/>
      <c r="F51" s="288"/>
      <c r="M51" s="203"/>
      <c r="O51"/>
    </row>
    <row r="52" spans="1:15" ht="12.75">
      <c r="A52" s="246"/>
      <c r="B52" s="287">
        <f>(198*27)+1260+1100</f>
        <v>7706</v>
      </c>
      <c r="C52" s="287">
        <f>(279*13)</f>
        <v>3627</v>
      </c>
      <c r="D52" s="287">
        <f t="shared" si="14"/>
        <v>11333</v>
      </c>
      <c r="E52" s="287"/>
      <c r="F52" s="288"/>
      <c r="M52" s="203"/>
      <c r="O52"/>
    </row>
    <row r="53" spans="1:15" ht="13.5" thickBot="1">
      <c r="A53" s="246"/>
      <c r="B53" s="246"/>
      <c r="C53" s="246"/>
      <c r="D53" s="246"/>
      <c r="E53" s="246"/>
      <c r="F53" s="288"/>
      <c r="M53" s="203"/>
      <c r="O53"/>
    </row>
    <row r="54" spans="1:13" ht="21.75" customHeight="1">
      <c r="A54" s="304" t="s">
        <v>103</v>
      </c>
      <c r="B54" s="437" t="s">
        <v>156</v>
      </c>
      <c r="C54" s="435" t="s">
        <v>143</v>
      </c>
      <c r="D54" s="440" t="s">
        <v>151</v>
      </c>
      <c r="E54" s="442" t="s">
        <v>155</v>
      </c>
      <c r="F54" s="434"/>
      <c r="G54" s="217" t="s">
        <v>103</v>
      </c>
      <c r="H54" s="450" t="s">
        <v>100</v>
      </c>
      <c r="I54" s="454" t="s">
        <v>144</v>
      </c>
      <c r="J54" s="448" t="s">
        <v>143</v>
      </c>
      <c r="K54" s="446" t="s">
        <v>114</v>
      </c>
      <c r="L54" s="452" t="s">
        <v>146</v>
      </c>
      <c r="M54" s="203"/>
    </row>
    <row r="55" spans="1:14" ht="13.5" thickBot="1">
      <c r="A55" s="284" t="s">
        <v>107</v>
      </c>
      <c r="B55" s="439"/>
      <c r="C55" s="436"/>
      <c r="D55" s="441"/>
      <c r="E55" s="443"/>
      <c r="F55" s="434"/>
      <c r="G55" s="218" t="s">
        <v>107</v>
      </c>
      <c r="H55" s="451"/>
      <c r="I55" s="455"/>
      <c r="J55" s="449"/>
      <c r="K55" s="456"/>
      <c r="L55" s="453"/>
      <c r="M55" s="203"/>
      <c r="N55" s="1"/>
    </row>
    <row r="56" spans="1:14" ht="15">
      <c r="A56" s="298">
        <v>60</v>
      </c>
      <c r="B56" s="299">
        <f aca="true" t="shared" si="15" ref="B56:B63">D45</f>
        <v>1071</v>
      </c>
      <c r="C56" s="257">
        <f>B56*0.05</f>
        <v>53.550000000000004</v>
      </c>
      <c r="D56" s="276">
        <f aca="true" t="shared" si="16" ref="D56:D63">SUM(B56:C56)</f>
        <v>1124.55</v>
      </c>
      <c r="E56" s="259">
        <f>D56*1.05</f>
        <v>1180.7775</v>
      </c>
      <c r="F56" s="289"/>
      <c r="G56" s="199">
        <v>60</v>
      </c>
      <c r="H56" s="125">
        <f aca="true" t="shared" si="17" ref="H56:H63">D45</f>
        <v>1071</v>
      </c>
      <c r="I56" s="119">
        <f>H56*0.05</f>
        <v>53.550000000000004</v>
      </c>
      <c r="J56" s="132">
        <f>H56*0.05</f>
        <v>53.550000000000004</v>
      </c>
      <c r="K56" s="195">
        <f>H56+I56+J56</f>
        <v>1178.1</v>
      </c>
      <c r="L56" s="120">
        <f aca="true" t="shared" si="18" ref="L56:L63">K56*1.05</f>
        <v>1237.0049999999999</v>
      </c>
      <c r="M56" s="198"/>
      <c r="N56" s="1"/>
    </row>
    <row r="57" spans="1:14" ht="15">
      <c r="A57" s="300">
        <v>80</v>
      </c>
      <c r="B57" s="301">
        <f t="shared" si="15"/>
        <v>1179</v>
      </c>
      <c r="C57" s="261">
        <f>B57*0.05</f>
        <v>58.95</v>
      </c>
      <c r="D57" s="278">
        <f t="shared" si="16"/>
        <v>1237.95</v>
      </c>
      <c r="E57" s="263">
        <f>D57*1.05</f>
        <v>1299.8475</v>
      </c>
      <c r="F57" s="289"/>
      <c r="G57" s="200">
        <v>80</v>
      </c>
      <c r="H57" s="126">
        <f t="shared" si="17"/>
        <v>1179</v>
      </c>
      <c r="I57" s="115">
        <f aca="true" t="shared" si="19" ref="I57:I63">H57*0.05</f>
        <v>58.95</v>
      </c>
      <c r="J57" s="133">
        <f>H57*0.05</f>
        <v>58.95</v>
      </c>
      <c r="K57" s="196">
        <f>H57+I57+J57</f>
        <v>1296.9</v>
      </c>
      <c r="L57" s="117">
        <f t="shared" si="18"/>
        <v>1361.7450000000001</v>
      </c>
      <c r="M57" s="203"/>
      <c r="N57" s="1"/>
    </row>
    <row r="58" spans="1:14" ht="15">
      <c r="A58" s="300">
        <v>120</v>
      </c>
      <c r="B58" s="301">
        <f t="shared" si="15"/>
        <v>1358</v>
      </c>
      <c r="C58" s="261">
        <f aca="true" t="shared" si="20" ref="C58:C63">B58*0.05</f>
        <v>67.9</v>
      </c>
      <c r="D58" s="278">
        <f t="shared" si="16"/>
        <v>1425.9</v>
      </c>
      <c r="E58" s="263">
        <f aca="true" t="shared" si="21" ref="E58:E63">D58*1.05</f>
        <v>1497.1950000000002</v>
      </c>
      <c r="F58" s="290">
        <f>E58/4</f>
        <v>374.29875000000004</v>
      </c>
      <c r="G58" s="200">
        <v>120</v>
      </c>
      <c r="H58" s="126">
        <f t="shared" si="17"/>
        <v>1358</v>
      </c>
      <c r="I58" s="115">
        <f t="shared" si="19"/>
        <v>67.9</v>
      </c>
      <c r="J58" s="133">
        <f aca="true" t="shared" si="22" ref="J58:J63">H58*0.05</f>
        <v>67.9</v>
      </c>
      <c r="K58" s="196">
        <f aca="true" t="shared" si="23" ref="K58:K63">H58+I58+J58</f>
        <v>1493.8000000000002</v>
      </c>
      <c r="L58" s="117">
        <f t="shared" si="18"/>
        <v>1568.4900000000002</v>
      </c>
      <c r="M58" s="206">
        <f>L58/4</f>
        <v>392.12250000000006</v>
      </c>
      <c r="N58" s="1"/>
    </row>
    <row r="59" spans="1:14" ht="15">
      <c r="A59" s="300">
        <v>240</v>
      </c>
      <c r="B59" s="301">
        <f t="shared" si="15"/>
        <v>2655</v>
      </c>
      <c r="C59" s="261">
        <f t="shared" si="20"/>
        <v>132.75</v>
      </c>
      <c r="D59" s="278">
        <f t="shared" si="16"/>
        <v>2787.75</v>
      </c>
      <c r="E59" s="263">
        <f t="shared" si="21"/>
        <v>2927.1375000000003</v>
      </c>
      <c r="F59" s="289"/>
      <c r="G59" s="200">
        <v>240</v>
      </c>
      <c r="H59" s="126">
        <f t="shared" si="17"/>
        <v>2655</v>
      </c>
      <c r="I59" s="115">
        <f t="shared" si="19"/>
        <v>132.75</v>
      </c>
      <c r="J59" s="133">
        <f t="shared" si="22"/>
        <v>132.75</v>
      </c>
      <c r="K59" s="196">
        <f t="shared" si="23"/>
        <v>2920.5</v>
      </c>
      <c r="L59" s="117">
        <f t="shared" si="18"/>
        <v>3066.525</v>
      </c>
      <c r="M59" s="203"/>
      <c r="N59" s="1"/>
    </row>
    <row r="60" spans="1:14" ht="15">
      <c r="A60" s="300">
        <v>340</v>
      </c>
      <c r="B60" s="301">
        <f t="shared" si="15"/>
        <v>3722</v>
      </c>
      <c r="C60" s="261">
        <f t="shared" si="20"/>
        <v>186.10000000000002</v>
      </c>
      <c r="D60" s="278">
        <f t="shared" si="16"/>
        <v>3908.1</v>
      </c>
      <c r="E60" s="263">
        <f t="shared" si="21"/>
        <v>4103.505</v>
      </c>
      <c r="F60" s="289"/>
      <c r="G60" s="208">
        <v>340</v>
      </c>
      <c r="H60" s="126">
        <f t="shared" si="17"/>
        <v>3722</v>
      </c>
      <c r="I60" s="115">
        <f>H60*0.05</f>
        <v>186.10000000000002</v>
      </c>
      <c r="J60" s="133">
        <f t="shared" si="22"/>
        <v>186.10000000000002</v>
      </c>
      <c r="K60" s="196">
        <f t="shared" si="23"/>
        <v>4094.2</v>
      </c>
      <c r="L60" s="117">
        <f t="shared" si="18"/>
        <v>4298.91</v>
      </c>
      <c r="M60" s="203"/>
      <c r="N60" s="1"/>
    </row>
    <row r="61" spans="1:14" ht="15">
      <c r="A61" s="300">
        <v>660</v>
      </c>
      <c r="B61" s="301">
        <f t="shared" si="15"/>
        <v>7297</v>
      </c>
      <c r="C61" s="261">
        <f t="shared" si="20"/>
        <v>364.85</v>
      </c>
      <c r="D61" s="278">
        <f t="shared" si="16"/>
        <v>7661.85</v>
      </c>
      <c r="E61" s="263">
        <f t="shared" si="21"/>
        <v>8044.942500000001</v>
      </c>
      <c r="F61" s="289"/>
      <c r="G61" s="208">
        <v>660</v>
      </c>
      <c r="H61" s="126">
        <f t="shared" si="17"/>
        <v>7297</v>
      </c>
      <c r="I61" s="115">
        <f t="shared" si="19"/>
        <v>364.85</v>
      </c>
      <c r="J61" s="133">
        <f t="shared" si="22"/>
        <v>364.85</v>
      </c>
      <c r="K61" s="196">
        <f t="shared" si="23"/>
        <v>8026.700000000001</v>
      </c>
      <c r="L61" s="117">
        <f t="shared" si="18"/>
        <v>8428.035000000002</v>
      </c>
      <c r="M61" s="203"/>
      <c r="N61" s="1"/>
    </row>
    <row r="62" spans="1:14" ht="15">
      <c r="A62" s="300">
        <v>770</v>
      </c>
      <c r="B62" s="301">
        <f t="shared" si="15"/>
        <v>8286</v>
      </c>
      <c r="C62" s="261">
        <f t="shared" si="20"/>
        <v>414.3</v>
      </c>
      <c r="D62" s="278">
        <f t="shared" si="16"/>
        <v>8700.3</v>
      </c>
      <c r="E62" s="263">
        <f t="shared" si="21"/>
        <v>9135.315</v>
      </c>
      <c r="F62" s="289"/>
      <c r="G62" s="200">
        <v>770</v>
      </c>
      <c r="H62" s="126">
        <f t="shared" si="17"/>
        <v>8286</v>
      </c>
      <c r="I62" s="115">
        <f t="shared" si="19"/>
        <v>414.3</v>
      </c>
      <c r="J62" s="133">
        <f t="shared" si="22"/>
        <v>414.3</v>
      </c>
      <c r="K62" s="196">
        <f t="shared" si="23"/>
        <v>9114.599999999999</v>
      </c>
      <c r="L62" s="117">
        <f t="shared" si="18"/>
        <v>9570.329999999998</v>
      </c>
      <c r="M62" s="203"/>
      <c r="N62" s="1"/>
    </row>
    <row r="63" spans="1:14" ht="15.75" thickBot="1">
      <c r="A63" s="302">
        <v>1100</v>
      </c>
      <c r="B63" s="303">
        <f t="shared" si="15"/>
        <v>11333</v>
      </c>
      <c r="C63" s="268">
        <f t="shared" si="20"/>
        <v>566.65</v>
      </c>
      <c r="D63" s="282">
        <f t="shared" si="16"/>
        <v>11899.65</v>
      </c>
      <c r="E63" s="270">
        <f t="shared" si="21"/>
        <v>12494.6325</v>
      </c>
      <c r="F63" s="289"/>
      <c r="G63" s="202">
        <v>1100</v>
      </c>
      <c r="H63" s="207">
        <f t="shared" si="17"/>
        <v>11333</v>
      </c>
      <c r="I63" s="116">
        <f t="shared" si="19"/>
        <v>566.65</v>
      </c>
      <c r="J63" s="134">
        <f t="shared" si="22"/>
        <v>566.65</v>
      </c>
      <c r="K63" s="197">
        <f t="shared" si="23"/>
        <v>12466.3</v>
      </c>
      <c r="L63" s="118">
        <f t="shared" si="18"/>
        <v>13089.615</v>
      </c>
      <c r="M63" s="203"/>
      <c r="N63" s="1"/>
    </row>
    <row r="64" spans="1:15" ht="15">
      <c r="A64" s="307"/>
      <c r="B64" s="289"/>
      <c r="C64" s="289"/>
      <c r="D64" s="289"/>
      <c r="E64" s="289"/>
      <c r="F64" s="289"/>
      <c r="M64" s="203"/>
      <c r="O64"/>
    </row>
    <row r="65" spans="1:15" ht="15">
      <c r="A65" s="307"/>
      <c r="B65" s="289"/>
      <c r="C65" s="289"/>
      <c r="D65" s="289"/>
      <c r="E65" s="289"/>
      <c r="F65" s="289"/>
      <c r="G65" s="129"/>
      <c r="H65" s="129"/>
      <c r="I65" s="129"/>
      <c r="J65" s="129"/>
      <c r="K65" s="1"/>
      <c r="M65" s="203"/>
      <c r="O65"/>
    </row>
    <row r="66" spans="1:15" ht="12.75">
      <c r="A66" s="292"/>
      <c r="B66" s="293"/>
      <c r="C66" s="293"/>
      <c r="D66" s="293"/>
      <c r="E66" s="293"/>
      <c r="F66" s="293"/>
      <c r="G66" s="91"/>
      <c r="H66" s="1"/>
      <c r="I66" s="1"/>
      <c r="J66" s="1"/>
      <c r="K66" s="1"/>
      <c r="M66" s="203"/>
      <c r="O66"/>
    </row>
    <row r="67" spans="1:15" ht="22.5" customHeight="1">
      <c r="A67" s="308"/>
      <c r="B67" s="434"/>
      <c r="C67" s="293"/>
      <c r="D67" s="293"/>
      <c r="E67" s="293"/>
      <c r="F67" s="434"/>
      <c r="G67" s="91"/>
      <c r="H67" s="1"/>
      <c r="I67" s="1"/>
      <c r="J67" s="1"/>
      <c r="K67" s="1"/>
      <c r="M67" s="203"/>
      <c r="O67"/>
    </row>
    <row r="68" spans="1:15" ht="12.75">
      <c r="A68" s="292"/>
      <c r="B68" s="434"/>
      <c r="C68" s="293"/>
      <c r="D68" s="293"/>
      <c r="E68" s="293"/>
      <c r="F68" s="434"/>
      <c r="G68" s="91"/>
      <c r="H68" s="1"/>
      <c r="I68" s="1"/>
      <c r="J68" s="1"/>
      <c r="K68" s="1"/>
      <c r="M68" s="203"/>
      <c r="O68"/>
    </row>
    <row r="69" spans="1:15" ht="15">
      <c r="A69" s="307"/>
      <c r="B69" s="289"/>
      <c r="C69" s="289"/>
      <c r="D69" s="292"/>
      <c r="E69" s="289"/>
      <c r="F69" s="289"/>
      <c r="G69" s="130"/>
      <c r="H69" s="129"/>
      <c r="I69" s="129"/>
      <c r="J69" s="129"/>
      <c r="K69" s="1"/>
      <c r="M69" s="203"/>
      <c r="O69"/>
    </row>
    <row r="70" spans="1:15" ht="15">
      <c r="A70" s="307"/>
      <c r="B70" s="289"/>
      <c r="C70" s="289"/>
      <c r="D70" s="289"/>
      <c r="E70" s="289"/>
      <c r="F70" s="289"/>
      <c r="G70" s="130"/>
      <c r="H70" s="129"/>
      <c r="I70" s="129"/>
      <c r="J70" s="129"/>
      <c r="K70" s="1"/>
      <c r="M70" s="203"/>
      <c r="O70"/>
    </row>
    <row r="71" spans="1:15" ht="10.5" customHeight="1">
      <c r="A71" s="307"/>
      <c r="B71" s="289"/>
      <c r="C71" s="289"/>
      <c r="D71" s="289"/>
      <c r="E71" s="289"/>
      <c r="F71" s="289"/>
      <c r="G71" s="130"/>
      <c r="H71" s="130"/>
      <c r="I71" s="130"/>
      <c r="J71" s="130"/>
      <c r="K71" s="91"/>
      <c r="M71" s="203"/>
      <c r="O71"/>
    </row>
    <row r="72" spans="1:15" ht="12.75">
      <c r="A72" s="292"/>
      <c r="B72" s="289"/>
      <c r="C72" s="289"/>
      <c r="D72" s="289"/>
      <c r="E72" s="289"/>
      <c r="F72" s="289"/>
      <c r="G72" s="130"/>
      <c r="H72" s="130"/>
      <c r="I72" s="130"/>
      <c r="J72" s="130"/>
      <c r="K72" s="91"/>
      <c r="M72" s="203"/>
      <c r="O72"/>
    </row>
    <row r="73" spans="1:15" ht="12.75">
      <c r="A73" s="292"/>
      <c r="B73" s="289"/>
      <c r="C73" s="289"/>
      <c r="D73" s="289"/>
      <c r="E73" s="289"/>
      <c r="F73" s="289"/>
      <c r="G73" s="130"/>
      <c r="H73" s="130"/>
      <c r="I73" s="130"/>
      <c r="J73" s="130"/>
      <c r="K73" s="91"/>
      <c r="M73" s="203"/>
      <c r="O73"/>
    </row>
    <row r="74" spans="1:15" ht="12.75">
      <c r="A74" s="292"/>
      <c r="B74" s="292"/>
      <c r="C74" s="292"/>
      <c r="D74" s="292"/>
      <c r="E74" s="292"/>
      <c r="F74" s="292"/>
      <c r="G74" s="8"/>
      <c r="H74" s="8"/>
      <c r="I74" s="8"/>
      <c r="J74" s="8"/>
      <c r="K74" s="8"/>
      <c r="M74" s="203"/>
      <c r="O74"/>
    </row>
    <row r="75" spans="1:13" ht="12.75">
      <c r="A75" s="292"/>
      <c r="B75" s="292"/>
      <c r="C75" s="292"/>
      <c r="D75" s="292"/>
      <c r="E75" s="292"/>
      <c r="F75" s="292"/>
      <c r="G75" s="8"/>
      <c r="H75" s="8"/>
      <c r="I75" s="8"/>
      <c r="J75" s="8"/>
      <c r="K75" s="8"/>
      <c r="L75" s="8"/>
      <c r="M75" s="8"/>
    </row>
    <row r="76" spans="1:9" ht="12.75">
      <c r="A76" s="292"/>
      <c r="B76" s="292"/>
      <c r="C76" s="292"/>
      <c r="D76" s="289"/>
      <c r="E76" s="292"/>
      <c r="F76" s="292"/>
      <c r="G76" s="8"/>
      <c r="H76" s="8"/>
      <c r="I76" s="8"/>
    </row>
    <row r="77" spans="1:9" ht="12.75">
      <c r="A77" s="292"/>
      <c r="B77" s="292"/>
      <c r="C77" s="292"/>
      <c r="D77" s="292"/>
      <c r="E77" s="292"/>
      <c r="F77" s="292"/>
      <c r="G77" s="8"/>
      <c r="H77" s="8"/>
      <c r="I77" s="8"/>
    </row>
    <row r="78" spans="1:9" ht="12.75">
      <c r="A78" s="292"/>
      <c r="B78" s="292"/>
      <c r="C78" s="292"/>
      <c r="D78" s="292"/>
      <c r="E78" s="292"/>
      <c r="F78" s="292"/>
      <c r="G78" s="8"/>
      <c r="I78" s="8"/>
    </row>
    <row r="79" spans="1:6" ht="12.75">
      <c r="A79" s="246"/>
      <c r="B79" s="246"/>
      <c r="C79" s="246"/>
      <c r="D79" s="246"/>
      <c r="E79" s="246"/>
      <c r="F79" s="246"/>
    </row>
    <row r="80" spans="1:6" ht="12.75">
      <c r="A80" s="246"/>
      <c r="B80" s="246"/>
      <c r="C80" s="246"/>
      <c r="D80" s="246"/>
      <c r="E80" s="246"/>
      <c r="F80" s="246"/>
    </row>
    <row r="81" spans="1:12" ht="12.7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</row>
    <row r="82" spans="1:12" ht="12.7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</row>
    <row r="83" spans="1:12" ht="12.75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</row>
    <row r="84" spans="1:12" ht="12.75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</row>
    <row r="85" spans="1:12" ht="12.75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</row>
    <row r="86" spans="1:12" ht="12.75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  <row r="87" spans="1:12" ht="12.75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</row>
    <row r="88" spans="1:12" ht="12.7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</row>
    <row r="89" spans="1:12" ht="12.75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</row>
    <row r="90" spans="1:12" ht="12.75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</row>
    <row r="91" spans="1:12" ht="12.75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</row>
    <row r="92" spans="1:6" ht="12.75">
      <c r="A92" s="246"/>
      <c r="B92" s="246"/>
      <c r="C92" s="246"/>
      <c r="D92" s="246"/>
      <c r="E92" s="246"/>
      <c r="F92" s="246"/>
    </row>
    <row r="93" spans="1:6" ht="12.75">
      <c r="A93" s="246"/>
      <c r="B93" s="246"/>
      <c r="C93" s="246"/>
      <c r="D93" s="246"/>
      <c r="E93" s="246"/>
      <c r="F93" s="246"/>
    </row>
    <row r="94" spans="1:6" ht="12.75">
      <c r="A94" s="246"/>
      <c r="B94" s="246"/>
      <c r="C94" s="246"/>
      <c r="D94" s="246"/>
      <c r="E94" s="246"/>
      <c r="F94" s="246"/>
    </row>
    <row r="95" spans="1:6" ht="12.75">
      <c r="A95" s="246"/>
      <c r="B95" s="246"/>
      <c r="C95" s="246"/>
      <c r="D95" s="246"/>
      <c r="E95" s="246"/>
      <c r="F95" s="246"/>
    </row>
    <row r="96" spans="1:6" ht="12.75">
      <c r="A96" s="246"/>
      <c r="B96" s="246"/>
      <c r="C96" s="246"/>
      <c r="D96" s="246"/>
      <c r="E96" s="246"/>
      <c r="F96" s="246"/>
    </row>
    <row r="97" spans="1:6" ht="12.75">
      <c r="A97" s="246"/>
      <c r="B97" s="246"/>
      <c r="C97" s="246"/>
      <c r="D97" s="246"/>
      <c r="E97" s="246"/>
      <c r="F97" s="246"/>
    </row>
    <row r="98" spans="1:6" ht="12.75">
      <c r="A98" s="246"/>
      <c r="B98" s="246"/>
      <c r="C98" s="246"/>
      <c r="D98" s="246"/>
      <c r="E98" s="246"/>
      <c r="F98" s="246"/>
    </row>
    <row r="99" spans="1:6" ht="12.75">
      <c r="A99" s="246"/>
      <c r="B99" s="246"/>
      <c r="C99" s="246"/>
      <c r="D99" s="246"/>
      <c r="E99" s="246"/>
      <c r="F99" s="246"/>
    </row>
    <row r="100" spans="1:6" ht="12.75">
      <c r="A100" s="246"/>
      <c r="B100" s="246"/>
      <c r="C100" s="246"/>
      <c r="D100" s="246"/>
      <c r="E100" s="246"/>
      <c r="F100" s="246"/>
    </row>
    <row r="101" spans="1:6" ht="12.75">
      <c r="A101" s="246"/>
      <c r="B101" s="246"/>
      <c r="C101" s="246"/>
      <c r="D101" s="246"/>
      <c r="E101" s="246"/>
      <c r="F101" s="246"/>
    </row>
    <row r="102" spans="1:6" ht="12.75">
      <c r="A102" s="246"/>
      <c r="B102" s="246"/>
      <c r="C102" s="246"/>
      <c r="D102" s="246"/>
      <c r="E102" s="246"/>
      <c r="F102" s="246"/>
    </row>
    <row r="103" spans="1:6" ht="12.75">
      <c r="A103" s="246"/>
      <c r="B103" s="246"/>
      <c r="C103" s="246"/>
      <c r="D103" s="246"/>
      <c r="E103" s="246"/>
      <c r="F103" s="246"/>
    </row>
    <row r="104" spans="1:6" ht="12.75">
      <c r="A104" s="246"/>
      <c r="B104" s="246"/>
      <c r="C104" s="246"/>
      <c r="D104" s="246"/>
      <c r="E104" s="246"/>
      <c r="F104" s="246"/>
    </row>
  </sheetData>
  <sheetProtection/>
  <mergeCells count="38">
    <mergeCell ref="E29:E30"/>
    <mergeCell ref="L29:L30"/>
    <mergeCell ref="H54:H55"/>
    <mergeCell ref="I54:I55"/>
    <mergeCell ref="J54:J55"/>
    <mergeCell ref="K54:K55"/>
    <mergeCell ref="L54:L55"/>
    <mergeCell ref="K29:K30"/>
    <mergeCell ref="H29:H30"/>
    <mergeCell ref="I29:I30"/>
    <mergeCell ref="H2:M2"/>
    <mergeCell ref="J16:J17"/>
    <mergeCell ref="K16:K17"/>
    <mergeCell ref="K3:M3"/>
    <mergeCell ref="J29:J30"/>
    <mergeCell ref="H16:H17"/>
    <mergeCell ref="L16:L17"/>
    <mergeCell ref="I16:I17"/>
    <mergeCell ref="A3:A4"/>
    <mergeCell ref="B3:J3"/>
    <mergeCell ref="B12:D12"/>
    <mergeCell ref="C16:C17"/>
    <mergeCell ref="D16:D17"/>
    <mergeCell ref="E16:E17"/>
    <mergeCell ref="B4:D4"/>
    <mergeCell ref="E4:G4"/>
    <mergeCell ref="H4:J4"/>
    <mergeCell ref="B16:B17"/>
    <mergeCell ref="F54:F55"/>
    <mergeCell ref="C54:C55"/>
    <mergeCell ref="B67:B68"/>
    <mergeCell ref="F67:F68"/>
    <mergeCell ref="B29:B30"/>
    <mergeCell ref="C29:C30"/>
    <mergeCell ref="B54:B55"/>
    <mergeCell ref="D54:D55"/>
    <mergeCell ref="D29:D30"/>
    <mergeCell ref="E54:E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K45" sqref="K45"/>
    </sheetView>
  </sheetViews>
  <sheetFormatPr defaultColWidth="9.140625" defaultRowHeight="12.75"/>
  <sheetData>
    <row r="1" spans="8:9" ht="12.75">
      <c r="H1" s="428" t="s">
        <v>138</v>
      </c>
      <c r="I1" s="428"/>
    </row>
    <row r="2" ht="16.5" customHeight="1"/>
    <row r="3" spans="1:9" ht="18">
      <c r="A3" s="457" t="s">
        <v>133</v>
      </c>
      <c r="B3" s="457"/>
      <c r="C3" s="457"/>
      <c r="D3" s="457"/>
      <c r="E3" s="457"/>
      <c r="F3" s="457"/>
      <c r="G3" s="457"/>
      <c r="H3" s="457"/>
      <c r="I3" s="457"/>
    </row>
    <row r="4" ht="16.5" customHeight="1"/>
    <row r="5" ht="16.5" customHeight="1"/>
    <row r="6" s="1" customFormat="1" ht="16.5" customHeight="1" thickBot="1">
      <c r="A6" s="161" t="s">
        <v>116</v>
      </c>
    </row>
    <row r="7" spans="1:10" ht="16.5" customHeight="1">
      <c r="A7" s="165" t="s">
        <v>117</v>
      </c>
      <c r="B7" s="166"/>
      <c r="C7" s="166"/>
      <c r="D7" s="166"/>
      <c r="E7" s="166"/>
      <c r="F7" s="166"/>
      <c r="G7" s="166" t="s">
        <v>142</v>
      </c>
      <c r="H7" s="166"/>
      <c r="I7" s="167"/>
      <c r="J7" s="1"/>
    </row>
    <row r="8" spans="1:10" ht="16.5" customHeight="1">
      <c r="A8" s="168" t="s">
        <v>118</v>
      </c>
      <c r="B8" s="158"/>
      <c r="C8" s="158"/>
      <c r="D8" s="158"/>
      <c r="E8" s="158"/>
      <c r="F8" s="158"/>
      <c r="G8" s="158" t="s">
        <v>124</v>
      </c>
      <c r="H8" s="158"/>
      <c r="I8" s="35"/>
      <c r="J8" s="1"/>
    </row>
    <row r="9" spans="1:10" ht="16.5" customHeight="1">
      <c r="A9" s="169" t="s">
        <v>119</v>
      </c>
      <c r="B9" s="43"/>
      <c r="C9" s="157"/>
      <c r="D9" s="162" t="s">
        <v>121</v>
      </c>
      <c r="E9" s="43"/>
      <c r="F9" s="43"/>
      <c r="G9" s="43"/>
      <c r="H9" s="43"/>
      <c r="I9" s="94"/>
      <c r="J9" s="1"/>
    </row>
    <row r="10" spans="1:10" ht="16.5" customHeight="1">
      <c r="A10" s="170" t="s">
        <v>120</v>
      </c>
      <c r="B10" s="91"/>
      <c r="C10" s="160"/>
      <c r="D10" s="163" t="s">
        <v>134</v>
      </c>
      <c r="E10" s="91"/>
      <c r="F10" s="91"/>
      <c r="G10" s="91"/>
      <c r="H10" s="91"/>
      <c r="I10" s="171"/>
      <c r="J10" s="1"/>
    </row>
    <row r="11" spans="1:10" ht="16.5" customHeight="1">
      <c r="A11" s="170"/>
      <c r="B11" s="91"/>
      <c r="C11" s="160"/>
      <c r="D11" s="159" t="s">
        <v>122</v>
      </c>
      <c r="E11" s="91"/>
      <c r="F11" s="91"/>
      <c r="G11" s="91"/>
      <c r="H11" s="91"/>
      <c r="I11" s="171"/>
      <c r="J11" s="1"/>
    </row>
    <row r="12" spans="1:10" ht="16.5" customHeight="1" thickBot="1">
      <c r="A12" s="172"/>
      <c r="B12" s="173"/>
      <c r="C12" s="174"/>
      <c r="D12" s="175" t="s">
        <v>123</v>
      </c>
      <c r="E12" s="173"/>
      <c r="F12" s="173"/>
      <c r="G12" s="173"/>
      <c r="H12" s="173"/>
      <c r="I12" s="176"/>
      <c r="J12" s="1"/>
    </row>
    <row r="13" spans="1:10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 customHeight="1" thickBot="1">
      <c r="A14" s="161" t="s">
        <v>125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165" t="s">
        <v>122</v>
      </c>
      <c r="B15" s="166"/>
      <c r="C15" s="166"/>
      <c r="D15" s="166"/>
      <c r="E15" s="166"/>
      <c r="F15" s="166"/>
      <c r="G15" s="166"/>
      <c r="H15" s="166"/>
      <c r="I15" s="167"/>
      <c r="J15" s="1"/>
    </row>
    <row r="16" spans="1:10" ht="16.5" customHeight="1">
      <c r="A16" s="177" t="s">
        <v>126</v>
      </c>
      <c r="B16" s="91"/>
      <c r="C16" s="91"/>
      <c r="D16" s="91"/>
      <c r="E16" s="91"/>
      <c r="F16" s="164" t="s">
        <v>127</v>
      </c>
      <c r="G16" s="91"/>
      <c r="H16" s="164" t="s">
        <v>128</v>
      </c>
      <c r="I16" s="171"/>
      <c r="J16" s="1"/>
    </row>
    <row r="17" spans="1:10" ht="16.5" customHeight="1">
      <c r="A17" s="168" t="s">
        <v>140</v>
      </c>
      <c r="B17" s="158"/>
      <c r="C17" s="158" t="s">
        <v>58</v>
      </c>
      <c r="D17" s="158"/>
      <c r="E17" s="158" t="s">
        <v>59</v>
      </c>
      <c r="F17" s="158"/>
      <c r="G17" s="158" t="s">
        <v>60</v>
      </c>
      <c r="H17" s="158"/>
      <c r="I17" s="35" t="s">
        <v>61</v>
      </c>
      <c r="J17" s="1"/>
    </row>
    <row r="18" spans="1:10" ht="16.5" customHeight="1">
      <c r="A18" s="178" t="s">
        <v>141</v>
      </c>
      <c r="B18" s="91"/>
      <c r="C18" s="91"/>
      <c r="D18" s="91"/>
      <c r="E18" s="91"/>
      <c r="F18" s="91"/>
      <c r="G18" s="91"/>
      <c r="H18" s="91"/>
      <c r="I18" s="171"/>
      <c r="J18" s="1"/>
    </row>
    <row r="19" spans="1:10" ht="16.5" customHeight="1" thickBot="1">
      <c r="A19" s="172"/>
      <c r="B19" s="173"/>
      <c r="C19" s="173"/>
      <c r="D19" s="173"/>
      <c r="E19" s="173"/>
      <c r="F19" s="173"/>
      <c r="G19" s="173"/>
      <c r="H19" s="173"/>
      <c r="I19" s="176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7.25" customHeight="1" thickBot="1">
      <c r="A21" s="161" t="s">
        <v>129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179"/>
      <c r="B22" s="166"/>
      <c r="C22" s="166"/>
      <c r="D22" s="166"/>
      <c r="E22" s="166"/>
      <c r="F22" s="166"/>
      <c r="G22" s="166"/>
      <c r="H22" s="166"/>
      <c r="I22" s="167"/>
      <c r="J22" s="1"/>
    </row>
    <row r="23" spans="1:10" ht="16.5" customHeight="1">
      <c r="A23" s="177"/>
      <c r="B23" s="91"/>
      <c r="C23" s="91"/>
      <c r="D23" s="91"/>
      <c r="E23" s="91"/>
      <c r="F23" s="91"/>
      <c r="G23" s="91"/>
      <c r="H23" s="91"/>
      <c r="I23" s="171"/>
      <c r="J23" s="1"/>
    </row>
    <row r="24" spans="1:10" ht="16.5" customHeight="1">
      <c r="A24" s="177"/>
      <c r="B24" s="91"/>
      <c r="C24" s="91"/>
      <c r="D24" s="91"/>
      <c r="E24" s="91"/>
      <c r="F24" s="91"/>
      <c r="G24" s="91"/>
      <c r="H24" s="91"/>
      <c r="I24" s="171"/>
      <c r="J24" s="1"/>
    </row>
    <row r="25" spans="1:10" ht="16.5" customHeight="1">
      <c r="A25" s="177"/>
      <c r="B25" s="91"/>
      <c r="C25" s="91"/>
      <c r="D25" s="91"/>
      <c r="E25" s="91"/>
      <c r="F25" s="91"/>
      <c r="G25" s="91"/>
      <c r="H25" s="91"/>
      <c r="I25" s="171"/>
      <c r="J25" s="1"/>
    </row>
    <row r="26" spans="1:10" ht="16.5" customHeight="1">
      <c r="A26" s="177"/>
      <c r="B26" s="91"/>
      <c r="C26" s="91"/>
      <c r="D26" s="91"/>
      <c r="E26" s="91"/>
      <c r="F26" s="91"/>
      <c r="G26" s="91"/>
      <c r="H26" s="91"/>
      <c r="I26" s="171"/>
      <c r="J26" s="1"/>
    </row>
    <row r="27" spans="1:10" ht="16.5" customHeight="1">
      <c r="A27" s="177"/>
      <c r="B27" s="91"/>
      <c r="C27" s="91"/>
      <c r="D27" s="91"/>
      <c r="E27" s="91"/>
      <c r="F27" s="91"/>
      <c r="G27" s="91"/>
      <c r="H27" s="91"/>
      <c r="I27" s="171"/>
      <c r="J27" s="1"/>
    </row>
    <row r="28" spans="1:10" ht="16.5" customHeight="1">
      <c r="A28" s="177"/>
      <c r="B28" s="91"/>
      <c r="C28" s="91"/>
      <c r="D28" s="91"/>
      <c r="E28" s="91"/>
      <c r="F28" s="91"/>
      <c r="G28" s="91"/>
      <c r="H28" s="91"/>
      <c r="I28" s="171"/>
      <c r="J28" s="1"/>
    </row>
    <row r="29" spans="1:10" ht="16.5" customHeight="1">
      <c r="A29" s="177"/>
      <c r="B29" s="91"/>
      <c r="C29" s="91"/>
      <c r="D29" s="91"/>
      <c r="E29" s="91"/>
      <c r="F29" s="91"/>
      <c r="G29" s="91"/>
      <c r="H29" s="91"/>
      <c r="I29" s="171"/>
      <c r="J29" s="1"/>
    </row>
    <row r="30" spans="1:10" ht="16.5" customHeight="1">
      <c r="A30" s="177"/>
      <c r="B30" s="91"/>
      <c r="C30" s="91"/>
      <c r="D30" s="91"/>
      <c r="E30" s="91"/>
      <c r="F30" s="91"/>
      <c r="G30" s="91"/>
      <c r="H30" s="91"/>
      <c r="I30" s="171"/>
      <c r="J30" s="1"/>
    </row>
    <row r="31" spans="1:10" ht="16.5" customHeight="1">
      <c r="A31" s="177"/>
      <c r="B31" s="91"/>
      <c r="C31" s="91"/>
      <c r="D31" s="91"/>
      <c r="E31" s="91"/>
      <c r="F31" s="91"/>
      <c r="G31" s="91"/>
      <c r="H31" s="91"/>
      <c r="I31" s="171"/>
      <c r="J31" s="1"/>
    </row>
    <row r="32" spans="1:10" ht="16.5" customHeight="1">
      <c r="A32" s="177"/>
      <c r="B32" s="91"/>
      <c r="C32" s="91"/>
      <c r="D32" s="91"/>
      <c r="E32" s="91"/>
      <c r="F32" s="91"/>
      <c r="G32" s="91"/>
      <c r="H32" s="91"/>
      <c r="I32" s="171"/>
      <c r="J32" s="1"/>
    </row>
    <row r="33" spans="1:10" ht="16.5" customHeight="1">
      <c r="A33" s="177"/>
      <c r="B33" s="91"/>
      <c r="C33" s="91"/>
      <c r="D33" s="91"/>
      <c r="E33" s="91"/>
      <c r="F33" s="91"/>
      <c r="G33" s="91"/>
      <c r="H33" s="91"/>
      <c r="I33" s="171"/>
      <c r="J33" s="1"/>
    </row>
    <row r="34" spans="1:10" ht="16.5" customHeight="1">
      <c r="A34" s="177"/>
      <c r="B34" s="91"/>
      <c r="C34" s="91"/>
      <c r="D34" s="91"/>
      <c r="E34" s="91"/>
      <c r="F34" s="91"/>
      <c r="G34" s="91"/>
      <c r="H34" s="91"/>
      <c r="I34" s="171"/>
      <c r="J34" s="1"/>
    </row>
    <row r="35" spans="1:10" ht="16.5" customHeight="1" thickBot="1">
      <c r="A35" s="172"/>
      <c r="B35" s="173"/>
      <c r="C35" s="173"/>
      <c r="D35" s="173"/>
      <c r="E35" s="173"/>
      <c r="F35" s="173"/>
      <c r="G35" s="173"/>
      <c r="H35" s="173"/>
      <c r="I35" s="176"/>
      <c r="J35" s="1"/>
    </row>
    <row r="36" spans="1:1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thickBot="1">
      <c r="A37" s="161" t="s">
        <v>130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>
      <c r="A38" s="179" t="s">
        <v>131</v>
      </c>
      <c r="B38" s="166"/>
      <c r="C38" s="166"/>
      <c r="D38" s="166"/>
      <c r="E38" s="166"/>
      <c r="F38" s="166"/>
      <c r="G38" s="166"/>
      <c r="H38" s="166"/>
      <c r="I38" s="167"/>
      <c r="J38" s="1"/>
    </row>
    <row r="39" spans="1:10" ht="16.5" customHeight="1">
      <c r="A39" s="177"/>
      <c r="B39" s="91"/>
      <c r="C39" s="91"/>
      <c r="D39" s="91"/>
      <c r="E39" s="91"/>
      <c r="F39" s="91"/>
      <c r="G39" s="91"/>
      <c r="H39" s="91"/>
      <c r="I39" s="171"/>
      <c r="J39" s="1"/>
    </row>
    <row r="40" spans="1:10" ht="16.5" customHeight="1" thickBot="1">
      <c r="A40" s="172"/>
      <c r="B40" s="173"/>
      <c r="C40" s="173"/>
      <c r="D40" s="173"/>
      <c r="E40" s="173"/>
      <c r="F40" s="173"/>
      <c r="G40" s="173"/>
      <c r="H40" s="173"/>
      <c r="I40" s="176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 customHeight="1" thickBot="1">
      <c r="A46" s="161" t="s">
        <v>135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6.5" customHeight="1">
      <c r="A47" s="179"/>
      <c r="B47" s="166"/>
      <c r="C47" s="166"/>
      <c r="D47" s="166"/>
      <c r="E47" s="166"/>
      <c r="F47" s="166"/>
      <c r="G47" s="166"/>
      <c r="H47" s="166"/>
      <c r="I47" s="167"/>
      <c r="J47" s="1"/>
    </row>
    <row r="48" spans="1:10" ht="16.5" customHeight="1">
      <c r="A48" s="177"/>
      <c r="B48" s="91"/>
      <c r="C48" s="91"/>
      <c r="D48" s="91"/>
      <c r="E48" s="91"/>
      <c r="F48" s="91"/>
      <c r="G48" s="91"/>
      <c r="H48" s="91"/>
      <c r="I48" s="171"/>
      <c r="J48" s="1"/>
    </row>
    <row r="49" spans="1:10" ht="16.5" customHeight="1">
      <c r="A49" s="177"/>
      <c r="B49" s="91"/>
      <c r="C49" s="91"/>
      <c r="D49" s="91"/>
      <c r="E49" s="91"/>
      <c r="F49" s="91"/>
      <c r="G49" s="91"/>
      <c r="H49" s="91"/>
      <c r="I49" s="171"/>
      <c r="J49" s="1"/>
    </row>
    <row r="50" spans="1:10" ht="16.5" customHeight="1">
      <c r="A50" s="177"/>
      <c r="B50" s="91"/>
      <c r="C50" s="91"/>
      <c r="D50" s="91"/>
      <c r="E50" s="91"/>
      <c r="F50" s="91"/>
      <c r="G50" s="91"/>
      <c r="H50" s="91"/>
      <c r="I50" s="171"/>
      <c r="J50" s="1"/>
    </row>
    <row r="51" spans="1:10" ht="16.5" customHeight="1">
      <c r="A51" s="177"/>
      <c r="B51" s="91"/>
      <c r="C51" s="91"/>
      <c r="D51" s="91"/>
      <c r="E51" s="91"/>
      <c r="F51" s="91"/>
      <c r="G51" s="91"/>
      <c r="H51" s="91"/>
      <c r="I51" s="171"/>
      <c r="J51" s="1"/>
    </row>
    <row r="52" spans="1:10" ht="16.5" customHeight="1" thickBot="1">
      <c r="A52" s="172"/>
      <c r="B52" s="173"/>
      <c r="C52" s="173"/>
      <c r="D52" s="173"/>
      <c r="E52" s="173"/>
      <c r="F52" s="173"/>
      <c r="G52" s="173"/>
      <c r="H52" s="173"/>
      <c r="I52" s="176"/>
      <c r="J52" s="1"/>
    </row>
    <row r="53" spans="1:1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 customHeight="1" thickBot="1">
      <c r="A54" s="161" t="s">
        <v>136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6.5" customHeight="1">
      <c r="A55" s="179"/>
      <c r="B55" s="166"/>
      <c r="C55" s="166"/>
      <c r="D55" s="166"/>
      <c r="E55" s="166"/>
      <c r="F55" s="166"/>
      <c r="G55" s="166"/>
      <c r="H55" s="166"/>
      <c r="I55" s="167"/>
      <c r="J55" s="1"/>
    </row>
    <row r="56" spans="1:10" ht="16.5" customHeight="1">
      <c r="A56" s="177"/>
      <c r="B56" s="91"/>
      <c r="C56" s="91"/>
      <c r="D56" s="91"/>
      <c r="E56" s="91"/>
      <c r="F56" s="91"/>
      <c r="G56" s="91"/>
      <c r="H56" s="91"/>
      <c r="I56" s="171"/>
      <c r="J56" s="1"/>
    </row>
    <row r="57" spans="1:10" ht="16.5" customHeight="1">
      <c r="A57" s="177"/>
      <c r="B57" s="91"/>
      <c r="C57" s="91"/>
      <c r="D57" s="91"/>
      <c r="E57" s="91"/>
      <c r="F57" s="91"/>
      <c r="G57" s="91"/>
      <c r="H57" s="91"/>
      <c r="I57" s="171"/>
      <c r="J57" s="1"/>
    </row>
    <row r="58" spans="1:9" ht="16.5" customHeight="1">
      <c r="A58" s="180"/>
      <c r="B58" s="8"/>
      <c r="C58" s="8"/>
      <c r="D58" s="8"/>
      <c r="E58" s="8"/>
      <c r="F58" s="8"/>
      <c r="G58" s="8"/>
      <c r="H58" s="8"/>
      <c r="I58" s="181"/>
    </row>
    <row r="59" spans="1:9" ht="16.5" customHeight="1">
      <c r="A59" s="180"/>
      <c r="B59" s="8"/>
      <c r="C59" s="8"/>
      <c r="D59" s="8"/>
      <c r="E59" s="8"/>
      <c r="F59" s="8"/>
      <c r="G59" s="8"/>
      <c r="H59" s="8"/>
      <c r="I59" s="181"/>
    </row>
    <row r="60" spans="1:9" ht="16.5" customHeight="1" thickBot="1">
      <c r="A60" s="182"/>
      <c r="B60" s="183"/>
      <c r="C60" s="183"/>
      <c r="D60" s="183"/>
      <c r="E60" s="183"/>
      <c r="F60" s="183"/>
      <c r="G60" s="183"/>
      <c r="H60" s="183"/>
      <c r="I60" s="184"/>
    </row>
    <row r="61" ht="16.5" customHeight="1"/>
    <row r="62" ht="16.5" customHeight="1" thickBot="1">
      <c r="A62" s="156" t="s">
        <v>137</v>
      </c>
    </row>
    <row r="63" spans="1:9" ht="16.5" customHeight="1">
      <c r="A63" s="185"/>
      <c r="B63" s="186"/>
      <c r="C63" s="186"/>
      <c r="D63" s="186"/>
      <c r="E63" s="186"/>
      <c r="F63" s="186"/>
      <c r="G63" s="186"/>
      <c r="H63" s="186"/>
      <c r="I63" s="187"/>
    </row>
    <row r="64" spans="1:9" ht="16.5" customHeight="1">
      <c r="A64" s="180"/>
      <c r="B64" s="8"/>
      <c r="C64" s="8"/>
      <c r="D64" s="8"/>
      <c r="E64" s="8"/>
      <c r="F64" s="8"/>
      <c r="G64" s="8"/>
      <c r="H64" s="8"/>
      <c r="I64" s="181"/>
    </row>
    <row r="65" spans="1:9" ht="16.5" customHeight="1">
      <c r="A65" s="180"/>
      <c r="B65" s="8"/>
      <c r="C65" s="8"/>
      <c r="D65" s="8"/>
      <c r="E65" s="8"/>
      <c r="F65" s="8"/>
      <c r="G65" s="8"/>
      <c r="H65" s="8"/>
      <c r="I65" s="181"/>
    </row>
    <row r="66" spans="1:9" ht="16.5" customHeight="1">
      <c r="A66" s="180"/>
      <c r="B66" s="8"/>
      <c r="C66" s="8"/>
      <c r="D66" s="8"/>
      <c r="E66" s="8"/>
      <c r="F66" s="8"/>
      <c r="G66" s="8"/>
      <c r="H66" s="8"/>
      <c r="I66" s="181"/>
    </row>
    <row r="67" spans="1:9" ht="16.5" customHeight="1">
      <c r="A67" s="180"/>
      <c r="B67" s="8"/>
      <c r="C67" s="8"/>
      <c r="D67" s="8"/>
      <c r="E67" s="8"/>
      <c r="F67" s="8"/>
      <c r="G67" s="8"/>
      <c r="H67" s="8"/>
      <c r="I67" s="181"/>
    </row>
    <row r="68" spans="1:9" ht="16.5" customHeight="1">
      <c r="A68" s="180"/>
      <c r="B68" s="8"/>
      <c r="C68" s="8"/>
      <c r="D68" s="8"/>
      <c r="E68" s="8"/>
      <c r="F68" s="8"/>
      <c r="G68" s="8"/>
      <c r="H68" s="8"/>
      <c r="I68" s="181"/>
    </row>
    <row r="69" spans="1:9" ht="16.5" customHeight="1">
      <c r="A69" s="180"/>
      <c r="B69" s="8"/>
      <c r="C69" s="8"/>
      <c r="D69" s="8"/>
      <c r="E69" s="8"/>
      <c r="F69" s="8"/>
      <c r="G69" s="8"/>
      <c r="H69" s="8"/>
      <c r="I69" s="181"/>
    </row>
    <row r="70" spans="1:9" ht="16.5" customHeight="1">
      <c r="A70" s="180"/>
      <c r="B70" s="8"/>
      <c r="C70" s="8"/>
      <c r="D70" s="8"/>
      <c r="E70" s="8"/>
      <c r="F70" s="8"/>
      <c r="G70" s="8"/>
      <c r="H70" s="8"/>
      <c r="I70" s="181"/>
    </row>
    <row r="71" spans="1:9" ht="16.5" customHeight="1">
      <c r="A71" s="180"/>
      <c r="B71" s="8"/>
      <c r="C71" s="8"/>
      <c r="D71" s="8"/>
      <c r="E71" s="8"/>
      <c r="F71" s="8"/>
      <c r="G71" s="8"/>
      <c r="H71" s="8"/>
      <c r="I71" s="181"/>
    </row>
    <row r="72" spans="1:9" ht="16.5" customHeight="1">
      <c r="A72" s="180"/>
      <c r="B72" s="8"/>
      <c r="C72" s="8"/>
      <c r="D72" s="8"/>
      <c r="E72" s="8"/>
      <c r="F72" s="8"/>
      <c r="G72" s="8"/>
      <c r="H72" s="8"/>
      <c r="I72" s="181"/>
    </row>
    <row r="73" spans="1:9" ht="16.5" customHeight="1">
      <c r="A73" s="180"/>
      <c r="B73" s="8"/>
      <c r="C73" s="8"/>
      <c r="D73" s="8"/>
      <c r="E73" s="8"/>
      <c r="F73" s="8"/>
      <c r="G73" s="8"/>
      <c r="H73" s="8"/>
      <c r="I73" s="181"/>
    </row>
    <row r="74" spans="1:9" ht="16.5" customHeight="1">
      <c r="A74" s="180"/>
      <c r="B74" s="8"/>
      <c r="C74" s="8"/>
      <c r="D74" s="8"/>
      <c r="E74" s="8"/>
      <c r="F74" s="8"/>
      <c r="G74" s="8"/>
      <c r="H74" s="8"/>
      <c r="I74" s="181"/>
    </row>
    <row r="75" spans="1:9" ht="16.5" customHeight="1">
      <c r="A75" s="180"/>
      <c r="B75" s="8"/>
      <c r="C75" s="8"/>
      <c r="D75" s="8"/>
      <c r="E75" s="8"/>
      <c r="F75" s="8"/>
      <c r="G75" s="8"/>
      <c r="H75" s="8"/>
      <c r="I75" s="181"/>
    </row>
    <row r="76" spans="1:9" ht="16.5" customHeight="1">
      <c r="A76" s="180"/>
      <c r="B76" s="8"/>
      <c r="C76" s="8"/>
      <c r="D76" s="8"/>
      <c r="E76" s="8"/>
      <c r="F76" s="8"/>
      <c r="G76" s="8"/>
      <c r="H76" s="8"/>
      <c r="I76" s="181"/>
    </row>
    <row r="77" spans="1:9" ht="16.5" customHeight="1">
      <c r="A77" s="180"/>
      <c r="B77" s="8"/>
      <c r="C77" s="8"/>
      <c r="D77" s="8"/>
      <c r="E77" s="8"/>
      <c r="F77" s="8"/>
      <c r="G77" s="8"/>
      <c r="H77" s="8"/>
      <c r="I77" s="181"/>
    </row>
    <row r="78" spans="1:9" ht="16.5" customHeight="1" thickBot="1">
      <c r="A78" s="182"/>
      <c r="B78" s="183"/>
      <c r="C78" s="183"/>
      <c r="D78" s="183"/>
      <c r="E78" s="183"/>
      <c r="F78" s="183"/>
      <c r="G78" s="183"/>
      <c r="H78" s="183"/>
      <c r="I78" s="184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sheetProtection/>
  <mergeCells count="2">
    <mergeCell ref="A3:I3"/>
    <mergeCell ref="H1:I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O90"/>
  <sheetViews>
    <sheetView zoomScalePageLayoutView="0" workbookViewId="0" topLeftCell="A7">
      <selection activeCell="I6" sqref="I6"/>
    </sheetView>
  </sheetViews>
  <sheetFormatPr defaultColWidth="9.140625" defaultRowHeight="12.75"/>
  <cols>
    <col min="1" max="1" width="12.421875" style="0" customWidth="1"/>
    <col min="2" max="2" width="12.421875" style="0" bestFit="1" customWidth="1"/>
    <col min="4" max="4" width="11.00390625" style="0" customWidth="1"/>
    <col min="5" max="5" width="11.28125" style="0" customWidth="1"/>
    <col min="6" max="6" width="8.8515625" style="0" customWidth="1"/>
    <col min="7" max="7" width="11.8515625" style="0" customWidth="1"/>
    <col min="8" max="8" width="10.00390625" style="0" customWidth="1"/>
    <col min="9" max="9" width="9.57421875" style="0" customWidth="1"/>
    <col min="10" max="10" width="10.7109375" style="0" customWidth="1"/>
    <col min="11" max="11" width="14.28125" style="0" customWidth="1"/>
    <col min="12" max="12" width="11.421875" style="0" customWidth="1"/>
    <col min="13" max="14" width="11.28125" style="0" customWidth="1"/>
    <col min="15" max="15" width="8.7109375" style="203" customWidth="1"/>
    <col min="16" max="16" width="12.57421875" style="0" customWidth="1"/>
    <col min="17" max="17" width="11.421875" style="0" bestFit="1" customWidth="1"/>
  </cols>
  <sheetData>
    <row r="2" spans="1:14" ht="13.5" thickBot="1">
      <c r="A2" s="111" t="s">
        <v>90</v>
      </c>
      <c r="B2" s="40"/>
      <c r="C2" s="40"/>
      <c r="D2" s="87"/>
      <c r="E2" s="85"/>
      <c r="F2" s="42"/>
      <c r="G2" s="42"/>
      <c r="H2" s="397" t="s">
        <v>112</v>
      </c>
      <c r="I2" s="397"/>
      <c r="J2" s="397"/>
      <c r="K2" s="397"/>
      <c r="L2" s="397"/>
      <c r="M2" s="397"/>
      <c r="N2" s="40"/>
    </row>
    <row r="3" spans="1:15" ht="25.5" customHeight="1" thickTop="1">
      <c r="A3" s="344" t="s">
        <v>77</v>
      </c>
      <c r="B3" s="341" t="s">
        <v>81</v>
      </c>
      <c r="C3" s="342"/>
      <c r="D3" s="342"/>
      <c r="E3" s="342"/>
      <c r="F3" s="342"/>
      <c r="G3" s="342"/>
      <c r="H3" s="342"/>
      <c r="I3" s="342"/>
      <c r="J3" s="343"/>
      <c r="K3" s="346" t="s">
        <v>78</v>
      </c>
      <c r="L3" s="347"/>
      <c r="M3" s="348"/>
      <c r="N3" s="9"/>
      <c r="O3" s="204"/>
    </row>
    <row r="4" spans="1:15" ht="18.75" customHeight="1">
      <c r="A4" s="345"/>
      <c r="B4" s="359" t="s">
        <v>98</v>
      </c>
      <c r="C4" s="360"/>
      <c r="D4" s="361"/>
      <c r="E4" s="359" t="s">
        <v>101</v>
      </c>
      <c r="F4" s="360"/>
      <c r="G4" s="361"/>
      <c r="H4" s="359" t="s">
        <v>5</v>
      </c>
      <c r="I4" s="360"/>
      <c r="J4" s="361"/>
      <c r="K4" s="14"/>
      <c r="L4" s="15"/>
      <c r="M4" s="16"/>
      <c r="N4" s="9"/>
      <c r="O4" s="204"/>
    </row>
    <row r="5" spans="1:15" ht="13.5" thickBot="1">
      <c r="A5" s="82" t="s">
        <v>0</v>
      </c>
      <c r="B5" s="12" t="s">
        <v>1</v>
      </c>
      <c r="C5" s="3" t="s">
        <v>2</v>
      </c>
      <c r="D5" s="5" t="s">
        <v>3</v>
      </c>
      <c r="E5" s="2" t="s">
        <v>1</v>
      </c>
      <c r="F5" s="3" t="s">
        <v>2</v>
      </c>
      <c r="G5" s="6" t="s">
        <v>3</v>
      </c>
      <c r="H5" s="2" t="s">
        <v>1</v>
      </c>
      <c r="I5" s="3" t="s">
        <v>2</v>
      </c>
      <c r="J5" s="5" t="s">
        <v>3</v>
      </c>
      <c r="K5" s="13" t="s">
        <v>7</v>
      </c>
      <c r="L5" s="4" t="s">
        <v>8</v>
      </c>
      <c r="M5" s="10" t="s">
        <v>3</v>
      </c>
      <c r="N5" s="9"/>
      <c r="O5" s="204"/>
    </row>
    <row r="6" spans="1:14" ht="19.5" thickTop="1">
      <c r="A6" s="45">
        <v>60</v>
      </c>
      <c r="B6" s="17"/>
      <c r="C6" s="137">
        <v>1595</v>
      </c>
      <c r="D6" s="48"/>
      <c r="E6" s="49"/>
      <c r="F6" s="221">
        <v>1160</v>
      </c>
      <c r="G6" s="51"/>
      <c r="H6" s="49"/>
      <c r="I6" s="221">
        <v>1405</v>
      </c>
      <c r="J6" s="48"/>
      <c r="K6" s="53"/>
      <c r="L6" s="223">
        <v>30</v>
      </c>
      <c r="M6" s="55"/>
      <c r="N6" s="11"/>
    </row>
    <row r="7" spans="1:14" ht="18.75">
      <c r="A7" s="46">
        <v>80</v>
      </c>
      <c r="B7" s="18"/>
      <c r="C7" s="138">
        <v>1770</v>
      </c>
      <c r="D7" s="57"/>
      <c r="E7" s="58"/>
      <c r="F7" s="138">
        <v>1260</v>
      </c>
      <c r="G7" s="57"/>
      <c r="H7" s="58"/>
      <c r="I7" s="138">
        <v>1545</v>
      </c>
      <c r="J7" s="57"/>
      <c r="K7" s="60" t="s">
        <v>17</v>
      </c>
      <c r="L7" s="69" t="s">
        <v>16</v>
      </c>
      <c r="M7" s="62" t="s">
        <v>17</v>
      </c>
      <c r="N7" s="11"/>
    </row>
    <row r="8" spans="1:14" ht="18.75">
      <c r="A8" s="46">
        <v>120</v>
      </c>
      <c r="B8" s="18"/>
      <c r="C8" s="138">
        <v>2020</v>
      </c>
      <c r="D8" s="57"/>
      <c r="E8" s="58"/>
      <c r="F8" s="138">
        <v>1475</v>
      </c>
      <c r="G8" s="57"/>
      <c r="H8" s="58"/>
      <c r="I8" s="138">
        <v>1780</v>
      </c>
      <c r="J8" s="57"/>
      <c r="K8" s="60"/>
      <c r="L8" s="69">
        <v>50</v>
      </c>
      <c r="M8" s="62"/>
      <c r="N8" s="11"/>
    </row>
    <row r="9" spans="1:14" ht="18.75">
      <c r="A9" s="46">
        <v>240</v>
      </c>
      <c r="B9" s="18"/>
      <c r="C9" s="138">
        <v>3975</v>
      </c>
      <c r="D9" s="64"/>
      <c r="E9" s="65"/>
      <c r="F9" s="138">
        <v>2850</v>
      </c>
      <c r="G9" s="64"/>
      <c r="H9" s="65"/>
      <c r="I9" s="138">
        <v>3475</v>
      </c>
      <c r="J9" s="64"/>
      <c r="K9" s="60" t="s">
        <v>17</v>
      </c>
      <c r="L9" s="69" t="s">
        <v>16</v>
      </c>
      <c r="M9" s="62" t="s">
        <v>17</v>
      </c>
      <c r="N9" s="11"/>
    </row>
    <row r="10" spans="1:14" ht="18.75">
      <c r="A10" s="46">
        <v>770</v>
      </c>
      <c r="B10" s="18"/>
      <c r="C10" s="138">
        <v>12500</v>
      </c>
      <c r="D10" s="67"/>
      <c r="E10" s="68"/>
      <c r="F10" s="138">
        <v>8800</v>
      </c>
      <c r="G10" s="64"/>
      <c r="H10" s="65"/>
      <c r="I10" s="138">
        <v>10850</v>
      </c>
      <c r="J10" s="64"/>
      <c r="K10" s="60" t="s">
        <v>17</v>
      </c>
      <c r="L10" s="69" t="s">
        <v>16</v>
      </c>
      <c r="M10" s="62" t="s">
        <v>17</v>
      </c>
      <c r="N10" s="11"/>
    </row>
    <row r="11" spans="1:14" ht="18.75">
      <c r="A11" s="46">
        <v>1100</v>
      </c>
      <c r="B11" s="18"/>
      <c r="C11" s="138">
        <v>16570</v>
      </c>
      <c r="D11" s="64"/>
      <c r="E11" s="65"/>
      <c r="F11" s="138">
        <v>15590</v>
      </c>
      <c r="G11" s="64"/>
      <c r="H11" s="65"/>
      <c r="I11" s="138">
        <v>14835</v>
      </c>
      <c r="J11" s="64"/>
      <c r="K11" s="60" t="s">
        <v>17</v>
      </c>
      <c r="L11" s="69" t="s">
        <v>16</v>
      </c>
      <c r="M11" s="62" t="s">
        <v>17</v>
      </c>
      <c r="N11" s="11"/>
    </row>
    <row r="12" spans="1:14" ht="15">
      <c r="A12" s="79" t="s">
        <v>63</v>
      </c>
      <c r="B12" s="458" t="s">
        <v>66</v>
      </c>
      <c r="C12" s="459"/>
      <c r="D12" s="460"/>
      <c r="E12" s="458" t="s">
        <v>66</v>
      </c>
      <c r="F12" s="459"/>
      <c r="G12" s="460"/>
      <c r="H12" s="458" t="s">
        <v>66</v>
      </c>
      <c r="I12" s="459"/>
      <c r="J12" s="460"/>
      <c r="K12" s="60"/>
      <c r="L12" s="69"/>
      <c r="M12" s="62"/>
      <c r="N12" s="11"/>
    </row>
    <row r="13" spans="1:14" ht="19.5" thickBot="1">
      <c r="A13" s="80" t="s">
        <v>64</v>
      </c>
      <c r="B13" s="19"/>
      <c r="C13" s="220">
        <v>520</v>
      </c>
      <c r="D13" s="71"/>
      <c r="E13" s="72"/>
      <c r="F13" s="222">
        <v>520</v>
      </c>
      <c r="G13" s="73"/>
      <c r="H13" s="72"/>
      <c r="I13" s="220">
        <v>520</v>
      </c>
      <c r="J13" s="75"/>
      <c r="K13" s="76"/>
      <c r="L13" s="77"/>
      <c r="M13" s="78"/>
      <c r="N13" s="11"/>
    </row>
    <row r="14" spans="1:14" ht="20.25" customHeight="1" thickTop="1">
      <c r="A14" s="97"/>
      <c r="B14" s="98"/>
      <c r="C14" s="224"/>
      <c r="D14" s="100"/>
      <c r="E14" s="101"/>
      <c r="F14" s="225"/>
      <c r="G14" s="102"/>
      <c r="H14" s="101"/>
      <c r="I14" s="224"/>
      <c r="J14" s="102"/>
      <c r="K14" s="101"/>
      <c r="L14" s="103"/>
      <c r="M14" s="101"/>
      <c r="N14" s="8"/>
    </row>
    <row r="15" spans="1:14" ht="18" customHeight="1">
      <c r="A15" s="97"/>
      <c r="B15" s="98"/>
      <c r="C15" s="224"/>
      <c r="D15" s="100"/>
      <c r="E15" s="101"/>
      <c r="F15" s="225"/>
      <c r="G15" s="102"/>
      <c r="H15" s="101"/>
      <c r="I15" s="224"/>
      <c r="J15" s="102"/>
      <c r="K15" s="101"/>
      <c r="L15" s="103"/>
      <c r="M15" s="101"/>
      <c r="N15" s="8"/>
    </row>
    <row r="16" spans="1:15" ht="18.75">
      <c r="A16" s="245">
        <v>0.05</v>
      </c>
      <c r="B16" s="246"/>
      <c r="C16" s="247"/>
      <c r="D16" s="248"/>
      <c r="E16" s="249"/>
      <c r="F16" s="248"/>
      <c r="G16" s="188">
        <v>0.1</v>
      </c>
      <c r="H16" s="102"/>
      <c r="K16" s="102"/>
      <c r="M16" s="103"/>
      <c r="N16" s="101"/>
      <c r="O16" s="205"/>
    </row>
    <row r="17" spans="1:14" ht="23.25" customHeight="1" thickBot="1">
      <c r="A17" s="246"/>
      <c r="B17" s="250" t="s">
        <v>111</v>
      </c>
      <c r="C17" s="251"/>
      <c r="D17" s="251"/>
      <c r="E17" s="251"/>
      <c r="F17" s="251"/>
      <c r="G17" s="135"/>
      <c r="H17" s="136" t="s">
        <v>111</v>
      </c>
      <c r="K17" s="135"/>
      <c r="M17" s="135"/>
      <c r="N17" s="135"/>
    </row>
    <row r="18" spans="1:15" ht="21" customHeight="1">
      <c r="A18" s="252" t="s">
        <v>98</v>
      </c>
      <c r="B18" s="463" t="s">
        <v>150</v>
      </c>
      <c r="C18" s="435" t="s">
        <v>143</v>
      </c>
      <c r="D18" s="440" t="s">
        <v>151</v>
      </c>
      <c r="E18" s="461" t="s">
        <v>152</v>
      </c>
      <c r="F18" s="253"/>
      <c r="G18" s="215" t="s">
        <v>98</v>
      </c>
      <c r="H18" s="450" t="s">
        <v>100</v>
      </c>
      <c r="I18" s="454" t="s">
        <v>144</v>
      </c>
      <c r="J18" s="444" t="s">
        <v>143</v>
      </c>
      <c r="K18" s="446" t="s">
        <v>145</v>
      </c>
      <c r="L18" s="452" t="s">
        <v>148</v>
      </c>
      <c r="M18" s="203"/>
      <c r="O18"/>
    </row>
    <row r="19" spans="1:15" ht="13.5" thickBot="1">
      <c r="A19" s="254" t="s">
        <v>99</v>
      </c>
      <c r="B19" s="464"/>
      <c r="C19" s="436"/>
      <c r="D19" s="441"/>
      <c r="E19" s="462"/>
      <c r="F19" s="253"/>
      <c r="G19" s="216" t="s">
        <v>99</v>
      </c>
      <c r="H19" s="451"/>
      <c r="I19" s="455"/>
      <c r="J19" s="445"/>
      <c r="K19" s="447"/>
      <c r="L19" s="453"/>
      <c r="M19" s="203"/>
      <c r="O19"/>
    </row>
    <row r="20" spans="1:15" ht="15">
      <c r="A20" s="255">
        <v>60</v>
      </c>
      <c r="B20" s="256">
        <v>1218</v>
      </c>
      <c r="C20" s="257">
        <f aca="true" t="shared" si="0" ref="C20:C27">B20*0.05</f>
        <v>60.900000000000006</v>
      </c>
      <c r="D20" s="258">
        <f aca="true" t="shared" si="1" ref="D20:D27">SUM(B20:C20)</f>
        <v>1278.9</v>
      </c>
      <c r="E20" s="259">
        <f>D20*1.19</f>
        <v>1521.891</v>
      </c>
      <c r="F20" s="260"/>
      <c r="G20" s="121">
        <v>60</v>
      </c>
      <c r="H20" s="125">
        <v>1218</v>
      </c>
      <c r="I20" s="119">
        <f aca="true" t="shared" si="2" ref="I20:I27">H20*0.05</f>
        <v>60.900000000000006</v>
      </c>
      <c r="J20" s="189">
        <f aca="true" t="shared" si="3" ref="J20:J27">H20*0.05</f>
        <v>60.900000000000006</v>
      </c>
      <c r="K20" s="192">
        <f aca="true" t="shared" si="4" ref="K20:K27">SUM(H20:J20)</f>
        <v>1339.8000000000002</v>
      </c>
      <c r="L20" s="120">
        <f>K20*1.19</f>
        <v>1594.362</v>
      </c>
      <c r="M20" s="203"/>
      <c r="O20"/>
    </row>
    <row r="21" spans="1:15" ht="15">
      <c r="A21" s="124">
        <v>80</v>
      </c>
      <c r="B21" s="127">
        <v>1352</v>
      </c>
      <c r="C21" s="261">
        <f t="shared" si="0"/>
        <v>67.60000000000001</v>
      </c>
      <c r="D21" s="262">
        <f t="shared" si="1"/>
        <v>1419.6</v>
      </c>
      <c r="E21" s="263">
        <f aca="true" t="shared" si="5" ref="E21:E27">D21*1.19</f>
        <v>1689.3239999999998</v>
      </c>
      <c r="F21" s="260"/>
      <c r="G21" s="122">
        <v>80</v>
      </c>
      <c r="H21" s="126">
        <v>1352</v>
      </c>
      <c r="I21" s="115">
        <f t="shared" si="2"/>
        <v>67.60000000000001</v>
      </c>
      <c r="J21" s="190">
        <f t="shared" si="3"/>
        <v>67.60000000000001</v>
      </c>
      <c r="K21" s="193">
        <f t="shared" si="4"/>
        <v>1487.1999999999998</v>
      </c>
      <c r="L21" s="117">
        <f>K21*1.19</f>
        <v>1769.7679999999998</v>
      </c>
      <c r="M21" s="203"/>
      <c r="O21"/>
    </row>
    <row r="22" spans="1:15" ht="15">
      <c r="A22" s="124">
        <v>120</v>
      </c>
      <c r="B22" s="127">
        <v>1540</v>
      </c>
      <c r="C22" s="261">
        <f t="shared" si="0"/>
        <v>77</v>
      </c>
      <c r="D22" s="262">
        <f t="shared" si="1"/>
        <v>1617</v>
      </c>
      <c r="E22" s="263">
        <f t="shared" si="5"/>
        <v>1924.23</v>
      </c>
      <c r="F22" s="264">
        <f>E22/4</f>
        <v>481.0575</v>
      </c>
      <c r="G22" s="122">
        <v>120</v>
      </c>
      <c r="H22" s="126">
        <v>1540</v>
      </c>
      <c r="I22" s="115">
        <f t="shared" si="2"/>
        <v>77</v>
      </c>
      <c r="J22" s="190">
        <f t="shared" si="3"/>
        <v>77</v>
      </c>
      <c r="K22" s="193">
        <f t="shared" si="4"/>
        <v>1694</v>
      </c>
      <c r="L22" s="117">
        <f aca="true" t="shared" si="6" ref="L22:L27">K22*1.19</f>
        <v>2015.86</v>
      </c>
      <c r="M22" s="206">
        <f>L22/4</f>
        <v>503.965</v>
      </c>
      <c r="O22"/>
    </row>
    <row r="23" spans="1:15" ht="15">
      <c r="A23" s="124">
        <v>240</v>
      </c>
      <c r="B23" s="127">
        <v>3035</v>
      </c>
      <c r="C23" s="261">
        <f t="shared" si="0"/>
        <v>151.75</v>
      </c>
      <c r="D23" s="262">
        <f t="shared" si="1"/>
        <v>3186.75</v>
      </c>
      <c r="E23" s="263">
        <f t="shared" si="5"/>
        <v>3792.2324999999996</v>
      </c>
      <c r="F23" s="265"/>
      <c r="G23" s="122">
        <v>240</v>
      </c>
      <c r="H23" s="126">
        <v>3035</v>
      </c>
      <c r="I23" s="115">
        <f t="shared" si="2"/>
        <v>151.75</v>
      </c>
      <c r="J23" s="190">
        <f t="shared" si="3"/>
        <v>151.75</v>
      </c>
      <c r="K23" s="193">
        <f t="shared" si="4"/>
        <v>3338.5</v>
      </c>
      <c r="L23" s="117">
        <f t="shared" si="6"/>
        <v>3972.8149999999996</v>
      </c>
      <c r="M23" s="203"/>
      <c r="O23"/>
    </row>
    <row r="24" spans="1:15" ht="15">
      <c r="A24" s="124">
        <v>340</v>
      </c>
      <c r="B24" s="127">
        <v>4251</v>
      </c>
      <c r="C24" s="261">
        <f t="shared" si="0"/>
        <v>212.55</v>
      </c>
      <c r="D24" s="262">
        <f t="shared" si="1"/>
        <v>4463.55</v>
      </c>
      <c r="E24" s="263">
        <f t="shared" si="5"/>
        <v>5311.6245</v>
      </c>
      <c r="F24" s="265"/>
      <c r="G24" s="124">
        <v>340</v>
      </c>
      <c r="H24" s="127">
        <v>4251</v>
      </c>
      <c r="I24" s="115">
        <f t="shared" si="2"/>
        <v>212.55</v>
      </c>
      <c r="J24" s="190">
        <f t="shared" si="3"/>
        <v>212.55</v>
      </c>
      <c r="K24" s="193">
        <f t="shared" si="4"/>
        <v>4676.1</v>
      </c>
      <c r="L24" s="117">
        <f t="shared" si="6"/>
        <v>5564.559</v>
      </c>
      <c r="M24" s="203"/>
      <c r="O24"/>
    </row>
    <row r="25" spans="1:15" ht="15">
      <c r="A25" s="124">
        <v>660</v>
      </c>
      <c r="B25" s="127">
        <v>8322</v>
      </c>
      <c r="C25" s="261">
        <f t="shared" si="0"/>
        <v>416.1</v>
      </c>
      <c r="D25" s="262">
        <f t="shared" si="1"/>
        <v>8738.1</v>
      </c>
      <c r="E25" s="263">
        <f t="shared" si="5"/>
        <v>10398.339</v>
      </c>
      <c r="F25" s="265"/>
      <c r="G25" s="124">
        <v>660</v>
      </c>
      <c r="H25" s="127">
        <v>8322</v>
      </c>
      <c r="I25" s="115">
        <f t="shared" si="2"/>
        <v>416.1</v>
      </c>
      <c r="J25" s="190">
        <f t="shared" si="3"/>
        <v>416.1</v>
      </c>
      <c r="K25" s="193">
        <f t="shared" si="4"/>
        <v>9154.2</v>
      </c>
      <c r="L25" s="117">
        <f t="shared" si="6"/>
        <v>10893.498</v>
      </c>
      <c r="M25" s="203"/>
      <c r="O25"/>
    </row>
    <row r="26" spans="1:15" ht="15">
      <c r="A26" s="124">
        <v>770</v>
      </c>
      <c r="B26" s="127">
        <v>9550</v>
      </c>
      <c r="C26" s="261">
        <f t="shared" si="0"/>
        <v>477.5</v>
      </c>
      <c r="D26" s="262">
        <f t="shared" si="1"/>
        <v>10027.5</v>
      </c>
      <c r="E26" s="263">
        <f t="shared" si="5"/>
        <v>11932.725</v>
      </c>
      <c r="F26" s="265"/>
      <c r="G26" s="122">
        <v>770</v>
      </c>
      <c r="H26" s="126">
        <v>9550</v>
      </c>
      <c r="I26" s="115">
        <f t="shared" si="2"/>
        <v>477.5</v>
      </c>
      <c r="J26" s="190">
        <f t="shared" si="3"/>
        <v>477.5</v>
      </c>
      <c r="K26" s="193">
        <f t="shared" si="4"/>
        <v>10505</v>
      </c>
      <c r="L26" s="117">
        <f t="shared" si="6"/>
        <v>12500.949999999999</v>
      </c>
      <c r="M26" s="203"/>
      <c r="O26"/>
    </row>
    <row r="27" spans="1:15" ht="15.75" thickBot="1">
      <c r="A27" s="266">
        <v>1100</v>
      </c>
      <c r="B27" s="267">
        <v>12656</v>
      </c>
      <c r="C27" s="268">
        <f t="shared" si="0"/>
        <v>632.8000000000001</v>
      </c>
      <c r="D27" s="269">
        <f t="shared" si="1"/>
        <v>13288.8</v>
      </c>
      <c r="E27" s="270">
        <f t="shared" si="5"/>
        <v>15813.671999999999</v>
      </c>
      <c r="F27" s="265"/>
      <c r="G27" s="123">
        <v>1100</v>
      </c>
      <c r="H27" s="128">
        <v>12656</v>
      </c>
      <c r="I27" s="116">
        <f t="shared" si="2"/>
        <v>632.8000000000001</v>
      </c>
      <c r="J27" s="191">
        <f t="shared" si="3"/>
        <v>632.8000000000001</v>
      </c>
      <c r="K27" s="194">
        <f t="shared" si="4"/>
        <v>13921.599999999999</v>
      </c>
      <c r="L27" s="118">
        <f t="shared" si="6"/>
        <v>16566.703999999998</v>
      </c>
      <c r="M27" s="203"/>
      <c r="O27"/>
    </row>
    <row r="28" spans="1:15" ht="12.75">
      <c r="A28" s="246"/>
      <c r="B28" s="260"/>
      <c r="C28" s="260"/>
      <c r="D28" s="260"/>
      <c r="E28" s="260"/>
      <c r="F28" s="271"/>
      <c r="J28" s="114"/>
      <c r="K28" s="114"/>
      <c r="L28" s="114"/>
      <c r="M28" s="198"/>
      <c r="N28" s="114"/>
      <c r="O28" s="114"/>
    </row>
    <row r="29" spans="1:15" ht="12.75">
      <c r="A29" s="246"/>
      <c r="B29" s="260"/>
      <c r="C29" s="260"/>
      <c r="D29" s="260"/>
      <c r="E29" s="260"/>
      <c r="F29" s="260"/>
      <c r="M29" s="203"/>
      <c r="O29"/>
    </row>
    <row r="30" spans="1:15" ht="13.5" thickBot="1">
      <c r="A30" s="246"/>
      <c r="B30" s="260"/>
      <c r="C30" s="260"/>
      <c r="D30" s="260"/>
      <c r="E30" s="260"/>
      <c r="F30" s="260"/>
      <c r="M30" s="203"/>
      <c r="O30"/>
    </row>
    <row r="31" spans="1:15" ht="22.5" customHeight="1">
      <c r="A31" s="272" t="s">
        <v>101</v>
      </c>
      <c r="B31" s="463" t="s">
        <v>150</v>
      </c>
      <c r="C31" s="435" t="s">
        <v>143</v>
      </c>
      <c r="D31" s="440" t="s">
        <v>151</v>
      </c>
      <c r="E31" s="461" t="s">
        <v>152</v>
      </c>
      <c r="F31" s="273"/>
      <c r="G31" s="215" t="s">
        <v>101</v>
      </c>
      <c r="H31" s="450" t="s">
        <v>100</v>
      </c>
      <c r="I31" s="454" t="s">
        <v>144</v>
      </c>
      <c r="J31" s="448" t="s">
        <v>143</v>
      </c>
      <c r="K31" s="446" t="s">
        <v>114</v>
      </c>
      <c r="L31" s="452" t="s">
        <v>148</v>
      </c>
      <c r="M31" s="203"/>
      <c r="O31"/>
    </row>
    <row r="32" spans="1:15" ht="13.5" thickBot="1">
      <c r="A32" s="274" t="s">
        <v>102</v>
      </c>
      <c r="B32" s="466"/>
      <c r="C32" s="436"/>
      <c r="D32" s="441"/>
      <c r="E32" s="462"/>
      <c r="F32" s="275"/>
      <c r="G32" s="216" t="s">
        <v>102</v>
      </c>
      <c r="H32" s="451"/>
      <c r="I32" s="455"/>
      <c r="J32" s="449"/>
      <c r="K32" s="456"/>
      <c r="L32" s="453"/>
      <c r="M32" s="203"/>
      <c r="O32"/>
    </row>
    <row r="33" spans="1:15" ht="15">
      <c r="A33" s="255">
        <v>60</v>
      </c>
      <c r="B33" s="256">
        <v>885</v>
      </c>
      <c r="C33" s="257">
        <f aca="true" t="shared" si="7" ref="C33:C40">B33*0.05</f>
        <v>44.25</v>
      </c>
      <c r="D33" s="276">
        <f aca="true" t="shared" si="8" ref="D33:D40">SUM(B33:C33)</f>
        <v>929.25</v>
      </c>
      <c r="E33" s="259">
        <f>D33*1.19</f>
        <v>1105.8075</v>
      </c>
      <c r="F33" s="277"/>
      <c r="G33" s="199">
        <v>60</v>
      </c>
      <c r="H33" s="125">
        <v>885</v>
      </c>
      <c r="I33" s="119">
        <f aca="true" t="shared" si="9" ref="I33:I40">H33*0.05</f>
        <v>44.25</v>
      </c>
      <c r="J33" s="132">
        <f aca="true" t="shared" si="10" ref="J33:J40">H33*0.05</f>
        <v>44.25</v>
      </c>
      <c r="K33" s="195">
        <f aca="true" t="shared" si="11" ref="K33:K40">H33+I33+J33</f>
        <v>973.5</v>
      </c>
      <c r="L33" s="120">
        <f>K33*1.19</f>
        <v>1158.465</v>
      </c>
      <c r="M33" s="198"/>
      <c r="O33"/>
    </row>
    <row r="34" spans="1:15" ht="15">
      <c r="A34" s="124">
        <v>80</v>
      </c>
      <c r="B34" s="127">
        <v>962</v>
      </c>
      <c r="C34" s="261">
        <f t="shared" si="7"/>
        <v>48.1</v>
      </c>
      <c r="D34" s="278">
        <f t="shared" si="8"/>
        <v>1010.1</v>
      </c>
      <c r="E34" s="263">
        <f>D34*1.19</f>
        <v>1202.019</v>
      </c>
      <c r="F34" s="277"/>
      <c r="G34" s="200">
        <v>80</v>
      </c>
      <c r="H34" s="126">
        <v>962</v>
      </c>
      <c r="I34" s="115">
        <f t="shared" si="9"/>
        <v>48.1</v>
      </c>
      <c r="J34" s="133">
        <f t="shared" si="10"/>
        <v>48.1</v>
      </c>
      <c r="K34" s="196">
        <f t="shared" si="11"/>
        <v>1058.2</v>
      </c>
      <c r="L34" s="117">
        <f>K34*1.19</f>
        <v>1259.258</v>
      </c>
      <c r="M34" s="203"/>
      <c r="O34"/>
    </row>
    <row r="35" spans="1:15" ht="15">
      <c r="A35" s="124">
        <v>120</v>
      </c>
      <c r="B35" s="127">
        <v>1126</v>
      </c>
      <c r="C35" s="261">
        <f t="shared" si="7"/>
        <v>56.300000000000004</v>
      </c>
      <c r="D35" s="278">
        <f t="shared" si="8"/>
        <v>1182.3</v>
      </c>
      <c r="E35" s="263">
        <f aca="true" t="shared" si="12" ref="E35:E40">D35*1.19</f>
        <v>1406.937</v>
      </c>
      <c r="F35" s="279">
        <f>E35/4</f>
        <v>351.73425</v>
      </c>
      <c r="G35" s="200">
        <v>120</v>
      </c>
      <c r="H35" s="126">
        <v>1126</v>
      </c>
      <c r="I35" s="115">
        <f t="shared" si="9"/>
        <v>56.300000000000004</v>
      </c>
      <c r="J35" s="133">
        <f t="shared" si="10"/>
        <v>56.300000000000004</v>
      </c>
      <c r="K35" s="196">
        <f t="shared" si="11"/>
        <v>1238.6</v>
      </c>
      <c r="L35" s="117">
        <f aca="true" t="shared" si="13" ref="L35:L40">K35*1.19</f>
        <v>1473.9339999999997</v>
      </c>
      <c r="M35" s="206">
        <f>L35/4</f>
        <v>368.48349999999994</v>
      </c>
      <c r="O35"/>
    </row>
    <row r="36" spans="1:15" ht="15">
      <c r="A36" s="124">
        <v>240</v>
      </c>
      <c r="B36" s="127">
        <v>2177</v>
      </c>
      <c r="C36" s="261">
        <f t="shared" si="7"/>
        <v>108.85000000000001</v>
      </c>
      <c r="D36" s="278">
        <f t="shared" si="8"/>
        <v>2285.85</v>
      </c>
      <c r="E36" s="263">
        <f t="shared" si="12"/>
        <v>2720.1614999999997</v>
      </c>
      <c r="F36" s="277"/>
      <c r="G36" s="200">
        <v>240</v>
      </c>
      <c r="H36" s="126">
        <v>2177</v>
      </c>
      <c r="I36" s="115">
        <f t="shared" si="9"/>
        <v>108.85000000000001</v>
      </c>
      <c r="J36" s="133">
        <f t="shared" si="10"/>
        <v>108.85000000000001</v>
      </c>
      <c r="K36" s="196">
        <f t="shared" si="11"/>
        <v>2394.7</v>
      </c>
      <c r="L36" s="117">
        <f t="shared" si="13"/>
        <v>2849.6929999999998</v>
      </c>
      <c r="M36" s="203"/>
      <c r="O36"/>
    </row>
    <row r="37" spans="1:15" ht="15">
      <c r="A37" s="124">
        <v>340</v>
      </c>
      <c r="B37" s="127">
        <v>3055</v>
      </c>
      <c r="C37" s="280">
        <f t="shared" si="7"/>
        <v>152.75</v>
      </c>
      <c r="D37" s="281">
        <f t="shared" si="8"/>
        <v>3207.75</v>
      </c>
      <c r="E37" s="263">
        <f t="shared" si="12"/>
        <v>3817.2225</v>
      </c>
      <c r="F37" s="277"/>
      <c r="G37" s="201">
        <v>340</v>
      </c>
      <c r="H37" s="127">
        <v>3055</v>
      </c>
      <c r="I37" s="115">
        <f t="shared" si="9"/>
        <v>152.75</v>
      </c>
      <c r="J37" s="133">
        <f t="shared" si="10"/>
        <v>152.75</v>
      </c>
      <c r="K37" s="196">
        <f t="shared" si="11"/>
        <v>3360.5</v>
      </c>
      <c r="L37" s="117">
        <f t="shared" si="13"/>
        <v>3998.995</v>
      </c>
      <c r="M37" s="203"/>
      <c r="O37"/>
    </row>
    <row r="38" spans="1:15" ht="15">
      <c r="A38" s="124">
        <v>660</v>
      </c>
      <c r="B38" s="127">
        <v>6008</v>
      </c>
      <c r="C38" s="280">
        <f t="shared" si="7"/>
        <v>300.40000000000003</v>
      </c>
      <c r="D38" s="281">
        <f t="shared" si="8"/>
        <v>6308.4</v>
      </c>
      <c r="E38" s="263">
        <f t="shared" si="12"/>
        <v>7506.995999999999</v>
      </c>
      <c r="F38" s="277"/>
      <c r="G38" s="201">
        <v>660</v>
      </c>
      <c r="H38" s="127">
        <v>6008</v>
      </c>
      <c r="I38" s="115">
        <f t="shared" si="9"/>
        <v>300.40000000000003</v>
      </c>
      <c r="J38" s="133">
        <f t="shared" si="10"/>
        <v>300.40000000000003</v>
      </c>
      <c r="K38" s="196">
        <f t="shared" si="11"/>
        <v>6608.799999999999</v>
      </c>
      <c r="L38" s="117">
        <f t="shared" si="13"/>
        <v>7864.471999999999</v>
      </c>
      <c r="M38" s="203"/>
      <c r="O38"/>
    </row>
    <row r="39" spans="1:15" ht="15">
      <c r="A39" s="124">
        <v>770</v>
      </c>
      <c r="B39" s="127">
        <v>6716</v>
      </c>
      <c r="C39" s="261">
        <f t="shared" si="7"/>
        <v>335.8</v>
      </c>
      <c r="D39" s="278">
        <f t="shared" si="8"/>
        <v>7051.8</v>
      </c>
      <c r="E39" s="263">
        <f t="shared" si="12"/>
        <v>8391.642</v>
      </c>
      <c r="F39" s="277"/>
      <c r="G39" s="200">
        <v>770</v>
      </c>
      <c r="H39" s="126">
        <v>6716</v>
      </c>
      <c r="I39" s="115">
        <f t="shared" si="9"/>
        <v>335.8</v>
      </c>
      <c r="J39" s="133">
        <f t="shared" si="10"/>
        <v>335.8</v>
      </c>
      <c r="K39" s="196">
        <f t="shared" si="11"/>
        <v>7387.6</v>
      </c>
      <c r="L39" s="117">
        <f t="shared" si="13"/>
        <v>8791.244</v>
      </c>
      <c r="M39" s="203"/>
      <c r="O39"/>
    </row>
    <row r="40" spans="1:15" ht="15.75" thickBot="1">
      <c r="A40" s="266">
        <v>1100</v>
      </c>
      <c r="B40" s="267">
        <v>9614</v>
      </c>
      <c r="C40" s="268">
        <f t="shared" si="7"/>
        <v>480.70000000000005</v>
      </c>
      <c r="D40" s="282">
        <f t="shared" si="8"/>
        <v>10094.7</v>
      </c>
      <c r="E40" s="270">
        <f t="shared" si="12"/>
        <v>12012.693000000001</v>
      </c>
      <c r="F40" s="277"/>
      <c r="G40" s="202">
        <v>1100</v>
      </c>
      <c r="H40" s="128">
        <v>9614</v>
      </c>
      <c r="I40" s="116">
        <f t="shared" si="9"/>
        <v>480.70000000000005</v>
      </c>
      <c r="J40" s="134">
        <f t="shared" si="10"/>
        <v>480.70000000000005</v>
      </c>
      <c r="K40" s="197">
        <f t="shared" si="11"/>
        <v>10575.400000000001</v>
      </c>
      <c r="L40" s="118">
        <f t="shared" si="13"/>
        <v>12584.726</v>
      </c>
      <c r="M40" s="203"/>
      <c r="O40"/>
    </row>
    <row r="41" spans="1:15" ht="12.75">
      <c r="A41" s="246"/>
      <c r="B41" s="246"/>
      <c r="C41" s="246"/>
      <c r="D41" s="246"/>
      <c r="E41" s="246"/>
      <c r="F41" s="283"/>
      <c r="M41" s="203"/>
      <c r="O41"/>
    </row>
    <row r="42" spans="1:15" ht="12.75">
      <c r="A42" s="246"/>
      <c r="B42" s="246"/>
      <c r="C42" s="246"/>
      <c r="D42" s="246"/>
      <c r="E42" s="246"/>
      <c r="F42" s="283"/>
      <c r="M42" s="203"/>
      <c r="O42"/>
    </row>
    <row r="43" spans="1:15" ht="12.75">
      <c r="A43" s="246"/>
      <c r="B43" s="246"/>
      <c r="C43" s="246"/>
      <c r="D43" s="246"/>
      <c r="E43" s="246"/>
      <c r="F43" s="284" t="s">
        <v>106</v>
      </c>
      <c r="M43" s="203"/>
      <c r="O43"/>
    </row>
    <row r="44" spans="1:15" ht="12.75">
      <c r="A44" s="285" t="s">
        <v>93</v>
      </c>
      <c r="B44" s="286" t="s">
        <v>95</v>
      </c>
      <c r="C44" s="286"/>
      <c r="D44" s="286" t="s">
        <v>96</v>
      </c>
      <c r="E44" s="286"/>
      <c r="F44" s="284">
        <v>27</v>
      </c>
      <c r="G44" s="286">
        <f>30+31+31+29+31+30</f>
        <v>182</v>
      </c>
      <c r="H44" s="286">
        <f>G44/7</f>
        <v>26</v>
      </c>
      <c r="I44" s="286"/>
      <c r="J44" s="286"/>
      <c r="K44" s="246"/>
      <c r="M44" s="203"/>
      <c r="O44"/>
    </row>
    <row r="45" spans="1:15" ht="12.75">
      <c r="A45" s="285" t="s">
        <v>92</v>
      </c>
      <c r="B45" s="286" t="s">
        <v>94</v>
      </c>
      <c r="C45" s="286"/>
      <c r="D45" s="286" t="s">
        <v>97</v>
      </c>
      <c r="E45" s="286"/>
      <c r="F45" s="284">
        <v>13</v>
      </c>
      <c r="G45" s="286">
        <f>31+30+31+31+30+31</f>
        <v>184</v>
      </c>
      <c r="H45" s="286">
        <f>G45/7</f>
        <v>26.285714285714285</v>
      </c>
      <c r="I45" s="286">
        <f>H45/2</f>
        <v>13.142857142857142</v>
      </c>
      <c r="J45" s="286"/>
      <c r="K45" s="246"/>
      <c r="M45" s="203"/>
      <c r="O45"/>
    </row>
    <row r="46" spans="1:15" ht="12.75">
      <c r="A46" s="286"/>
      <c r="B46" s="286"/>
      <c r="C46" s="286"/>
      <c r="D46" s="286"/>
      <c r="E46" s="286"/>
      <c r="F46" s="284">
        <f>SUM(F44:F45)</f>
        <v>40</v>
      </c>
      <c r="G46" s="286">
        <f>SUM(G44:G45)</f>
        <v>366</v>
      </c>
      <c r="H46" s="286">
        <f>G46/7</f>
        <v>52.285714285714285</v>
      </c>
      <c r="I46" s="286"/>
      <c r="J46" s="286"/>
      <c r="K46" s="246"/>
      <c r="M46" s="203"/>
      <c r="O46"/>
    </row>
    <row r="47" spans="1:15" ht="12.75">
      <c r="A47" s="286"/>
      <c r="B47" s="284" t="s">
        <v>104</v>
      </c>
      <c r="C47" s="284" t="s">
        <v>105</v>
      </c>
      <c r="D47" s="284" t="s">
        <v>3</v>
      </c>
      <c r="E47" s="286"/>
      <c r="F47" s="284"/>
      <c r="G47" s="286"/>
      <c r="H47" s="286"/>
      <c r="I47" s="286"/>
      <c r="J47" s="286"/>
      <c r="K47" s="246"/>
      <c r="M47" s="203"/>
      <c r="O47"/>
    </row>
    <row r="48" spans="1:15" ht="12.75">
      <c r="A48" s="286"/>
      <c r="B48" s="287">
        <f>(19.8*27)+90+98</f>
        <v>722.6</v>
      </c>
      <c r="C48" s="287">
        <f>(26.8*13)</f>
        <v>348.40000000000003</v>
      </c>
      <c r="D48" s="287">
        <f aca="true" t="shared" si="14" ref="D48:D55">SUM(B48:C48)</f>
        <v>1071</v>
      </c>
      <c r="E48" s="287"/>
      <c r="F48" s="284"/>
      <c r="G48" s="246"/>
      <c r="H48" s="246"/>
      <c r="I48" s="246"/>
      <c r="J48" s="246"/>
      <c r="K48" s="246"/>
      <c r="M48" s="203"/>
      <c r="O48"/>
    </row>
    <row r="49" spans="1:15" ht="12.75">
      <c r="A49" s="246"/>
      <c r="B49" s="287">
        <f>(22*27)+110+98</f>
        <v>802</v>
      </c>
      <c r="C49" s="287">
        <f>(29*13)</f>
        <v>377</v>
      </c>
      <c r="D49" s="287">
        <f t="shared" si="14"/>
        <v>1179</v>
      </c>
      <c r="E49" s="287"/>
      <c r="F49" s="288"/>
      <c r="G49" s="246"/>
      <c r="H49" s="246"/>
      <c r="I49" s="246"/>
      <c r="J49" s="246"/>
      <c r="K49" s="246"/>
      <c r="M49" s="203"/>
      <c r="O49"/>
    </row>
    <row r="50" spans="1:15" ht="12.75">
      <c r="A50" s="246"/>
      <c r="B50" s="287">
        <f>(24.9*27)+140+105</f>
        <v>917.3</v>
      </c>
      <c r="C50" s="287">
        <f>(33.9*13)</f>
        <v>440.7</v>
      </c>
      <c r="D50" s="287">
        <f t="shared" si="14"/>
        <v>1358</v>
      </c>
      <c r="E50" s="287"/>
      <c r="F50" s="288"/>
      <c r="M50" s="203"/>
      <c r="O50"/>
    </row>
    <row r="51" spans="1:15" ht="12.75">
      <c r="A51" s="246"/>
      <c r="B51" s="287">
        <f>(49*27)+302+185</f>
        <v>1810</v>
      </c>
      <c r="C51" s="287">
        <f>(65*13)</f>
        <v>845</v>
      </c>
      <c r="D51" s="287">
        <f t="shared" si="14"/>
        <v>2655</v>
      </c>
      <c r="E51" s="287"/>
      <c r="F51" s="288"/>
      <c r="M51" s="203"/>
      <c r="O51"/>
    </row>
    <row r="52" spans="1:15" ht="12.75">
      <c r="A52" s="246"/>
      <c r="B52" s="287">
        <f>(69*27)+385+278</f>
        <v>2526</v>
      </c>
      <c r="C52" s="287">
        <f>(92*13)</f>
        <v>1196</v>
      </c>
      <c r="D52" s="287">
        <f t="shared" si="14"/>
        <v>3722</v>
      </c>
      <c r="E52" s="287"/>
      <c r="F52" s="288"/>
      <c r="M52" s="203"/>
      <c r="O52"/>
    </row>
    <row r="53" spans="1:15" ht="12.75">
      <c r="A53" s="246"/>
      <c r="B53" s="287">
        <f>(132*27)+770+688</f>
        <v>5022</v>
      </c>
      <c r="C53" s="287">
        <f>(175*13)</f>
        <v>2275</v>
      </c>
      <c r="D53" s="287">
        <f t="shared" si="14"/>
        <v>7297</v>
      </c>
      <c r="E53" s="287"/>
      <c r="F53" s="288"/>
      <c r="M53" s="203"/>
      <c r="O53"/>
    </row>
    <row r="54" spans="1:15" ht="12.75">
      <c r="A54" s="246"/>
      <c r="B54" s="287">
        <f>(153*27)+875+719</f>
        <v>5725</v>
      </c>
      <c r="C54" s="287">
        <f>(197*13)</f>
        <v>2561</v>
      </c>
      <c r="D54" s="287">
        <f t="shared" si="14"/>
        <v>8286</v>
      </c>
      <c r="E54" s="287"/>
      <c r="F54" s="288"/>
      <c r="M54" s="203"/>
      <c r="O54"/>
    </row>
    <row r="55" spans="1:15" ht="12.75">
      <c r="A55" s="246"/>
      <c r="B55" s="287">
        <f>(198*27)+1260+1100</f>
        <v>7706</v>
      </c>
      <c r="C55" s="287">
        <f>(279*13)</f>
        <v>3627</v>
      </c>
      <c r="D55" s="287">
        <f t="shared" si="14"/>
        <v>11333</v>
      </c>
      <c r="E55" s="287"/>
      <c r="F55" s="288"/>
      <c r="M55" s="203"/>
      <c r="O55"/>
    </row>
    <row r="56" spans="1:15" ht="13.5" thickBot="1">
      <c r="A56" s="246"/>
      <c r="B56" s="246"/>
      <c r="C56" s="246"/>
      <c r="D56" s="246"/>
      <c r="E56" s="246"/>
      <c r="F56" s="288"/>
      <c r="M56" s="203"/>
      <c r="O56"/>
    </row>
    <row r="57" spans="1:13" ht="21.75" customHeight="1">
      <c r="A57" s="272" t="s">
        <v>103</v>
      </c>
      <c r="B57" s="463" t="s">
        <v>153</v>
      </c>
      <c r="C57" s="435" t="s">
        <v>143</v>
      </c>
      <c r="D57" s="440" t="s">
        <v>151</v>
      </c>
      <c r="E57" s="461" t="s">
        <v>152</v>
      </c>
      <c r="F57" s="434"/>
      <c r="G57" s="217" t="s">
        <v>103</v>
      </c>
      <c r="H57" s="450" t="s">
        <v>100</v>
      </c>
      <c r="I57" s="454" t="s">
        <v>144</v>
      </c>
      <c r="J57" s="448" t="s">
        <v>143</v>
      </c>
      <c r="K57" s="446" t="s">
        <v>114</v>
      </c>
      <c r="L57" s="452" t="s">
        <v>148</v>
      </c>
      <c r="M57" s="203"/>
    </row>
    <row r="58" spans="1:14" ht="13.5" thickBot="1">
      <c r="A58" s="274" t="s">
        <v>107</v>
      </c>
      <c r="B58" s="464"/>
      <c r="C58" s="436"/>
      <c r="D58" s="441"/>
      <c r="E58" s="462"/>
      <c r="F58" s="434"/>
      <c r="G58" s="218" t="s">
        <v>107</v>
      </c>
      <c r="H58" s="451"/>
      <c r="I58" s="455"/>
      <c r="J58" s="449"/>
      <c r="K58" s="456"/>
      <c r="L58" s="453"/>
      <c r="M58" s="203"/>
      <c r="N58" s="1"/>
    </row>
    <row r="59" spans="1:14" ht="15">
      <c r="A59" s="255">
        <v>60</v>
      </c>
      <c r="B59" s="256">
        <f aca="true" t="shared" si="15" ref="B59:B66">D48</f>
        <v>1071</v>
      </c>
      <c r="C59" s="257">
        <f aca="true" t="shared" si="16" ref="C59:C66">B59*0.05</f>
        <v>53.550000000000004</v>
      </c>
      <c r="D59" s="276">
        <f aca="true" t="shared" si="17" ref="D59:D66">SUM(B59:C59)</f>
        <v>1124.55</v>
      </c>
      <c r="E59" s="259">
        <f>D59*1.19</f>
        <v>1338.2144999999998</v>
      </c>
      <c r="F59" s="289"/>
      <c r="G59" s="199">
        <v>60</v>
      </c>
      <c r="H59" s="125">
        <f aca="true" t="shared" si="18" ref="H59:H66">D48</f>
        <v>1071</v>
      </c>
      <c r="I59" s="119">
        <f aca="true" t="shared" si="19" ref="I59:I66">H59*0.05</f>
        <v>53.550000000000004</v>
      </c>
      <c r="J59" s="132">
        <f aca="true" t="shared" si="20" ref="J59:J66">H59*0.05</f>
        <v>53.550000000000004</v>
      </c>
      <c r="K59" s="195">
        <f aca="true" t="shared" si="21" ref="K59:K66">H59+I59+J59</f>
        <v>1178.1</v>
      </c>
      <c r="L59" s="120">
        <f>K59*1.19</f>
        <v>1401.9389999999999</v>
      </c>
      <c r="M59" s="198"/>
      <c r="N59" s="1"/>
    </row>
    <row r="60" spans="1:14" ht="15">
      <c r="A60" s="124">
        <v>80</v>
      </c>
      <c r="B60" s="127">
        <f t="shared" si="15"/>
        <v>1179</v>
      </c>
      <c r="C60" s="261">
        <f t="shared" si="16"/>
        <v>58.95</v>
      </c>
      <c r="D60" s="278">
        <f t="shared" si="17"/>
        <v>1237.95</v>
      </c>
      <c r="E60" s="263">
        <f>D60*1.19</f>
        <v>1473.1605</v>
      </c>
      <c r="F60" s="289"/>
      <c r="G60" s="200">
        <v>80</v>
      </c>
      <c r="H60" s="126">
        <f t="shared" si="18"/>
        <v>1179</v>
      </c>
      <c r="I60" s="115">
        <f t="shared" si="19"/>
        <v>58.95</v>
      </c>
      <c r="J60" s="133">
        <f t="shared" si="20"/>
        <v>58.95</v>
      </c>
      <c r="K60" s="196">
        <f t="shared" si="21"/>
        <v>1296.9</v>
      </c>
      <c r="L60" s="117">
        <f>K60*1.19</f>
        <v>1543.3110000000001</v>
      </c>
      <c r="M60" s="203"/>
      <c r="N60" s="1"/>
    </row>
    <row r="61" spans="1:14" ht="15">
      <c r="A61" s="124">
        <v>120</v>
      </c>
      <c r="B61" s="127">
        <f t="shared" si="15"/>
        <v>1358</v>
      </c>
      <c r="C61" s="261">
        <f t="shared" si="16"/>
        <v>67.9</v>
      </c>
      <c r="D61" s="278">
        <f t="shared" si="17"/>
        <v>1425.9</v>
      </c>
      <c r="E61" s="263">
        <f aca="true" t="shared" si="22" ref="E61:E66">D61*1.19</f>
        <v>1696.8210000000001</v>
      </c>
      <c r="F61" s="290">
        <f>E61/4</f>
        <v>424.20525000000004</v>
      </c>
      <c r="G61" s="200">
        <v>120</v>
      </c>
      <c r="H61" s="126">
        <f t="shared" si="18"/>
        <v>1358</v>
      </c>
      <c r="I61" s="115">
        <f t="shared" si="19"/>
        <v>67.9</v>
      </c>
      <c r="J61" s="133">
        <f t="shared" si="20"/>
        <v>67.9</v>
      </c>
      <c r="K61" s="196">
        <f t="shared" si="21"/>
        <v>1493.8000000000002</v>
      </c>
      <c r="L61" s="117">
        <f aca="true" t="shared" si="23" ref="L61:L66">K61*1.19</f>
        <v>1777.622</v>
      </c>
      <c r="M61" s="206">
        <f>L61/4</f>
        <v>444.4055</v>
      </c>
      <c r="N61" s="1"/>
    </row>
    <row r="62" spans="1:14" ht="15">
      <c r="A62" s="124">
        <v>240</v>
      </c>
      <c r="B62" s="127">
        <f t="shared" si="15"/>
        <v>2655</v>
      </c>
      <c r="C62" s="261">
        <f t="shared" si="16"/>
        <v>132.75</v>
      </c>
      <c r="D62" s="278">
        <f t="shared" si="17"/>
        <v>2787.75</v>
      </c>
      <c r="E62" s="263">
        <f t="shared" si="22"/>
        <v>3317.4224999999997</v>
      </c>
      <c r="F62" s="289"/>
      <c r="G62" s="200">
        <v>240</v>
      </c>
      <c r="H62" s="126">
        <f t="shared" si="18"/>
        <v>2655</v>
      </c>
      <c r="I62" s="115">
        <f t="shared" si="19"/>
        <v>132.75</v>
      </c>
      <c r="J62" s="133">
        <f t="shared" si="20"/>
        <v>132.75</v>
      </c>
      <c r="K62" s="196">
        <f t="shared" si="21"/>
        <v>2920.5</v>
      </c>
      <c r="L62" s="117">
        <f t="shared" si="23"/>
        <v>3475.395</v>
      </c>
      <c r="M62" s="203"/>
      <c r="N62" s="1"/>
    </row>
    <row r="63" spans="1:14" ht="15">
      <c r="A63" s="124">
        <v>340</v>
      </c>
      <c r="B63" s="127">
        <f t="shared" si="15"/>
        <v>3722</v>
      </c>
      <c r="C63" s="280">
        <f t="shared" si="16"/>
        <v>186.10000000000002</v>
      </c>
      <c r="D63" s="281">
        <f t="shared" si="17"/>
        <v>3908.1</v>
      </c>
      <c r="E63" s="263">
        <f t="shared" si="22"/>
        <v>4650.639</v>
      </c>
      <c r="F63" s="289"/>
      <c r="G63" s="208">
        <v>340</v>
      </c>
      <c r="H63" s="126">
        <f t="shared" si="18"/>
        <v>3722</v>
      </c>
      <c r="I63" s="115">
        <f t="shared" si="19"/>
        <v>186.10000000000002</v>
      </c>
      <c r="J63" s="133">
        <f t="shared" si="20"/>
        <v>186.10000000000002</v>
      </c>
      <c r="K63" s="196">
        <f t="shared" si="21"/>
        <v>4094.2</v>
      </c>
      <c r="L63" s="117">
        <f t="shared" si="23"/>
        <v>4872.098</v>
      </c>
      <c r="M63" s="203"/>
      <c r="N63" s="1"/>
    </row>
    <row r="64" spans="1:14" ht="15">
      <c r="A64" s="124">
        <v>660</v>
      </c>
      <c r="B64" s="127">
        <f t="shared" si="15"/>
        <v>7297</v>
      </c>
      <c r="C64" s="280">
        <f t="shared" si="16"/>
        <v>364.85</v>
      </c>
      <c r="D64" s="281">
        <f t="shared" si="17"/>
        <v>7661.85</v>
      </c>
      <c r="E64" s="263">
        <f t="shared" si="22"/>
        <v>9117.6015</v>
      </c>
      <c r="F64" s="289"/>
      <c r="G64" s="208">
        <v>660</v>
      </c>
      <c r="H64" s="126">
        <f t="shared" si="18"/>
        <v>7297</v>
      </c>
      <c r="I64" s="115">
        <f t="shared" si="19"/>
        <v>364.85</v>
      </c>
      <c r="J64" s="133">
        <f t="shared" si="20"/>
        <v>364.85</v>
      </c>
      <c r="K64" s="196">
        <f t="shared" si="21"/>
        <v>8026.700000000001</v>
      </c>
      <c r="L64" s="117">
        <f t="shared" si="23"/>
        <v>9551.773000000001</v>
      </c>
      <c r="M64" s="203"/>
      <c r="N64" s="1"/>
    </row>
    <row r="65" spans="1:14" ht="15">
      <c r="A65" s="124">
        <v>770</v>
      </c>
      <c r="B65" s="127">
        <f t="shared" si="15"/>
        <v>8286</v>
      </c>
      <c r="C65" s="261">
        <f t="shared" si="16"/>
        <v>414.3</v>
      </c>
      <c r="D65" s="278">
        <f t="shared" si="17"/>
        <v>8700.3</v>
      </c>
      <c r="E65" s="263">
        <f t="shared" si="22"/>
        <v>10353.356999999998</v>
      </c>
      <c r="F65" s="289"/>
      <c r="G65" s="200">
        <v>770</v>
      </c>
      <c r="H65" s="126">
        <f t="shared" si="18"/>
        <v>8286</v>
      </c>
      <c r="I65" s="115">
        <f t="shared" si="19"/>
        <v>414.3</v>
      </c>
      <c r="J65" s="133">
        <f t="shared" si="20"/>
        <v>414.3</v>
      </c>
      <c r="K65" s="196">
        <f t="shared" si="21"/>
        <v>9114.599999999999</v>
      </c>
      <c r="L65" s="117">
        <f t="shared" si="23"/>
        <v>10846.373999999998</v>
      </c>
      <c r="M65" s="203"/>
      <c r="N65" s="1"/>
    </row>
    <row r="66" spans="1:14" ht="15.75" thickBot="1">
      <c r="A66" s="266">
        <v>1100</v>
      </c>
      <c r="B66" s="267">
        <f t="shared" si="15"/>
        <v>11333</v>
      </c>
      <c r="C66" s="268">
        <f t="shared" si="16"/>
        <v>566.65</v>
      </c>
      <c r="D66" s="282">
        <f t="shared" si="17"/>
        <v>11899.65</v>
      </c>
      <c r="E66" s="270">
        <f t="shared" si="22"/>
        <v>14160.583499999999</v>
      </c>
      <c r="F66" s="289"/>
      <c r="G66" s="202">
        <v>1100</v>
      </c>
      <c r="H66" s="207">
        <f t="shared" si="18"/>
        <v>11333</v>
      </c>
      <c r="I66" s="116">
        <f t="shared" si="19"/>
        <v>566.65</v>
      </c>
      <c r="J66" s="134">
        <f t="shared" si="20"/>
        <v>566.65</v>
      </c>
      <c r="K66" s="197">
        <f t="shared" si="21"/>
        <v>12466.3</v>
      </c>
      <c r="L66" s="118">
        <f t="shared" si="23"/>
        <v>14834.896999999999</v>
      </c>
      <c r="M66" s="203"/>
      <c r="N66" s="1"/>
    </row>
    <row r="67" spans="1:15" ht="15">
      <c r="A67" s="291"/>
      <c r="B67" s="131"/>
      <c r="C67" s="289"/>
      <c r="D67" s="289"/>
      <c r="E67" s="289"/>
      <c r="F67" s="289"/>
      <c r="M67" s="203"/>
      <c r="O67"/>
    </row>
    <row r="68" spans="1:15" ht="15">
      <c r="A68" s="291"/>
      <c r="B68" s="131"/>
      <c r="C68" s="289"/>
      <c r="D68" s="289"/>
      <c r="E68" s="289"/>
      <c r="F68" s="289"/>
      <c r="G68" s="129"/>
      <c r="H68" s="129"/>
      <c r="I68" s="129"/>
      <c r="J68" s="129"/>
      <c r="K68" s="1"/>
      <c r="M68" s="203"/>
      <c r="O68"/>
    </row>
    <row r="69" spans="1:15" ht="12.75">
      <c r="A69" s="292"/>
      <c r="B69" s="293"/>
      <c r="C69" s="293"/>
      <c r="D69" s="293"/>
      <c r="E69" s="293"/>
      <c r="F69" s="293"/>
      <c r="G69" s="91"/>
      <c r="H69" s="1"/>
      <c r="I69" s="1"/>
      <c r="J69" s="1"/>
      <c r="K69" s="1"/>
      <c r="M69" s="203"/>
      <c r="O69"/>
    </row>
    <row r="70" spans="1:15" ht="22.5" customHeight="1">
      <c r="A70" s="294"/>
      <c r="B70" s="465"/>
      <c r="C70" s="293"/>
      <c r="D70" s="293"/>
      <c r="E70" s="293"/>
      <c r="F70" s="434"/>
      <c r="G70" s="91"/>
      <c r="H70" s="1"/>
      <c r="I70" s="1"/>
      <c r="J70" s="1"/>
      <c r="K70" s="1"/>
      <c r="M70" s="203"/>
      <c r="O70"/>
    </row>
    <row r="71" spans="1:15" ht="12.75">
      <c r="A71" s="292"/>
      <c r="B71" s="465"/>
      <c r="C71" s="293"/>
      <c r="D71" s="293"/>
      <c r="E71" s="293"/>
      <c r="F71" s="434"/>
      <c r="G71" s="91"/>
      <c r="H71" s="1"/>
      <c r="I71" s="1"/>
      <c r="J71" s="1"/>
      <c r="K71" s="1"/>
      <c r="M71" s="203"/>
      <c r="O71"/>
    </row>
    <row r="72" spans="1:15" ht="15">
      <c r="A72" s="291"/>
      <c r="B72" s="289"/>
      <c r="C72" s="289"/>
      <c r="D72" s="292"/>
      <c r="E72" s="289"/>
      <c r="F72" s="289"/>
      <c r="G72" s="130"/>
      <c r="H72" s="129"/>
      <c r="I72" s="129"/>
      <c r="J72" s="129"/>
      <c r="K72" s="1"/>
      <c r="M72" s="203"/>
      <c r="O72"/>
    </row>
    <row r="73" spans="1:15" ht="15">
      <c r="A73" s="291"/>
      <c r="B73" s="289"/>
      <c r="C73" s="289"/>
      <c r="D73" s="289"/>
      <c r="E73" s="289"/>
      <c r="F73" s="289"/>
      <c r="G73" s="130"/>
      <c r="H73" s="129"/>
      <c r="I73" s="129"/>
      <c r="J73" s="129"/>
      <c r="K73" s="1"/>
      <c r="M73" s="203"/>
      <c r="O73"/>
    </row>
    <row r="74" spans="1:15" ht="10.5" customHeight="1">
      <c r="A74" s="291"/>
      <c r="B74" s="289"/>
      <c r="C74" s="289"/>
      <c r="D74" s="289"/>
      <c r="E74" s="289"/>
      <c r="F74" s="289"/>
      <c r="G74" s="130"/>
      <c r="H74" s="130"/>
      <c r="I74" s="130"/>
      <c r="J74" s="130"/>
      <c r="K74" s="91"/>
      <c r="M74" s="203"/>
      <c r="O74"/>
    </row>
    <row r="75" spans="1:15" ht="12.75">
      <c r="A75" s="292"/>
      <c r="B75" s="289"/>
      <c r="C75" s="289"/>
      <c r="D75" s="289"/>
      <c r="E75" s="289"/>
      <c r="F75" s="289"/>
      <c r="G75" s="130"/>
      <c r="H75" s="130"/>
      <c r="I75" s="130"/>
      <c r="J75" s="130"/>
      <c r="K75" s="91"/>
      <c r="M75" s="203"/>
      <c r="O75"/>
    </row>
    <row r="76" spans="1:15" ht="12.75">
      <c r="A76" s="292"/>
      <c r="B76" s="289"/>
      <c r="C76" s="289"/>
      <c r="D76" s="289"/>
      <c r="E76" s="289"/>
      <c r="F76" s="289"/>
      <c r="G76" s="130"/>
      <c r="H76" s="130"/>
      <c r="I76" s="130"/>
      <c r="J76" s="130"/>
      <c r="K76" s="91"/>
      <c r="M76" s="203"/>
      <c r="O76"/>
    </row>
    <row r="77" spans="1:15" ht="12.7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M77" s="203"/>
      <c r="O77"/>
    </row>
    <row r="78" spans="1:11" ht="12.75">
      <c r="A78" s="292"/>
      <c r="B78" s="292"/>
      <c r="C78" s="292"/>
      <c r="D78" s="292"/>
      <c r="E78" s="292"/>
      <c r="F78" s="292"/>
      <c r="G78" s="292"/>
      <c r="H78" s="246"/>
      <c r="I78" s="292"/>
      <c r="J78" s="246"/>
      <c r="K78" s="246"/>
    </row>
    <row r="79" spans="1:11" ht="12.75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</row>
    <row r="80" spans="1:11" ht="12.75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</row>
    <row r="81" spans="1:11" ht="12.7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</row>
    <row r="82" spans="1:11" ht="12.7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</row>
    <row r="83" spans="1:11" ht="12.75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</row>
    <row r="84" spans="1:11" ht="12.75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</row>
    <row r="85" spans="1:11" ht="12.75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</row>
    <row r="86" spans="1:11" ht="12.75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</row>
    <row r="87" spans="1:11" ht="12.75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</row>
    <row r="88" spans="1:11" ht="12.7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</row>
    <row r="89" spans="3:11" ht="12.75">
      <c r="C89" s="246"/>
      <c r="D89" s="246"/>
      <c r="E89" s="246"/>
      <c r="F89" s="246"/>
      <c r="G89" s="246"/>
      <c r="H89" s="246"/>
      <c r="I89" s="246"/>
      <c r="J89" s="246"/>
      <c r="K89" s="246"/>
    </row>
    <row r="90" spans="3:11" ht="12.75">
      <c r="C90" s="246"/>
      <c r="D90" s="246"/>
      <c r="E90" s="246"/>
      <c r="F90" s="246"/>
      <c r="G90" s="246"/>
      <c r="H90" s="246"/>
      <c r="I90" s="246"/>
      <c r="J90" s="246"/>
      <c r="K90" s="246"/>
    </row>
  </sheetData>
  <sheetProtection/>
  <mergeCells count="40">
    <mergeCell ref="H4:J4"/>
    <mergeCell ref="B18:B19"/>
    <mergeCell ref="C57:C58"/>
    <mergeCell ref="B70:B71"/>
    <mergeCell ref="F70:F71"/>
    <mergeCell ref="B31:B32"/>
    <mergeCell ref="C31:C32"/>
    <mergeCell ref="B57:B58"/>
    <mergeCell ref="D57:D58"/>
    <mergeCell ref="D31:D32"/>
    <mergeCell ref="H18:H19"/>
    <mergeCell ref="I18:I19"/>
    <mergeCell ref="A3:A4"/>
    <mergeCell ref="B3:J3"/>
    <mergeCell ref="B12:D12"/>
    <mergeCell ref="C18:C19"/>
    <mergeCell ref="D18:D19"/>
    <mergeCell ref="E18:E19"/>
    <mergeCell ref="B4:D4"/>
    <mergeCell ref="E4:G4"/>
    <mergeCell ref="I57:I58"/>
    <mergeCell ref="J57:J58"/>
    <mergeCell ref="K57:K58"/>
    <mergeCell ref="L18:L19"/>
    <mergeCell ref="H2:M2"/>
    <mergeCell ref="J18:J19"/>
    <mergeCell ref="K18:K19"/>
    <mergeCell ref="K3:M3"/>
    <mergeCell ref="I31:I32"/>
    <mergeCell ref="J31:J32"/>
    <mergeCell ref="E12:G12"/>
    <mergeCell ref="H12:J12"/>
    <mergeCell ref="E31:E32"/>
    <mergeCell ref="L57:L58"/>
    <mergeCell ref="K31:K32"/>
    <mergeCell ref="H31:H32"/>
    <mergeCell ref="E57:E58"/>
    <mergeCell ref="F57:F58"/>
    <mergeCell ref="L31:L32"/>
    <mergeCell ref="H57:H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68"/>
  <sheetViews>
    <sheetView tabSelected="1" zoomScalePageLayoutView="0" workbookViewId="0" topLeftCell="A1">
      <selection activeCell="B31" sqref="B31:N31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8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12.7109375" style="0" customWidth="1"/>
    <col min="15" max="15" width="5.140625" style="0" customWidth="1"/>
  </cols>
  <sheetData>
    <row r="1" spans="13:14" ht="16.5" customHeight="1">
      <c r="M1" s="428" t="s">
        <v>139</v>
      </c>
      <c r="N1" s="428"/>
    </row>
    <row r="2" spans="2:14" ht="16.5" customHeight="1">
      <c r="B2" s="350" t="s">
        <v>158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2:14" s="40" customFormat="1" ht="26.25" customHeight="1">
      <c r="B3" s="89" t="s">
        <v>83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s="40" customFormat="1" ht="14.25" customHeight="1">
      <c r="B4" s="89" t="s">
        <v>88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2:14" s="40" customFormat="1" ht="26.25" customHeight="1" thickBot="1">
      <c r="B5" s="111" t="s">
        <v>89</v>
      </c>
      <c r="C5" s="41"/>
      <c r="E5" s="42"/>
      <c r="F5" s="42"/>
      <c r="G5" s="41"/>
      <c r="M5" s="42"/>
      <c r="N5" s="42"/>
    </row>
    <row r="6" spans="2:15" s="1" customFormat="1" ht="24" customHeight="1" thickTop="1">
      <c r="B6" s="418" t="s">
        <v>33</v>
      </c>
      <c r="C6" s="419"/>
      <c r="D6" s="419"/>
      <c r="E6" s="420" t="s">
        <v>35</v>
      </c>
      <c r="F6" s="421"/>
      <c r="G6" s="419" t="s">
        <v>70</v>
      </c>
      <c r="H6" s="419"/>
      <c r="I6" s="419"/>
      <c r="J6" s="419"/>
      <c r="K6" s="419"/>
      <c r="L6" s="419"/>
      <c r="M6" s="420" t="s">
        <v>86</v>
      </c>
      <c r="N6" s="429"/>
      <c r="O6" s="9"/>
    </row>
    <row r="7" spans="2:14" ht="24" customHeight="1" thickBot="1">
      <c r="B7" s="381" t="s">
        <v>34</v>
      </c>
      <c r="C7" s="382"/>
      <c r="D7" s="382"/>
      <c r="E7" s="422" t="s">
        <v>36</v>
      </c>
      <c r="F7" s="383"/>
      <c r="G7" s="382" t="s">
        <v>69</v>
      </c>
      <c r="H7" s="382"/>
      <c r="I7" s="382"/>
      <c r="J7" s="382"/>
      <c r="K7" s="382"/>
      <c r="L7" s="383"/>
      <c r="M7" s="423" t="s">
        <v>85</v>
      </c>
      <c r="N7" s="424"/>
    </row>
    <row r="8" spans="2:15" ht="29.25" customHeight="1" thickBot="1" thickTop="1">
      <c r="B8" s="473" t="s">
        <v>157</v>
      </c>
      <c r="C8" s="468"/>
      <c r="D8" s="469"/>
      <c r="E8" s="472" t="s">
        <v>157</v>
      </c>
      <c r="F8" s="472"/>
      <c r="G8" s="467" t="s">
        <v>157</v>
      </c>
      <c r="H8" s="468"/>
      <c r="I8" s="468"/>
      <c r="J8" s="468"/>
      <c r="K8" s="468"/>
      <c r="L8" s="469"/>
      <c r="M8" s="351"/>
      <c r="N8" s="352"/>
      <c r="O8" s="11"/>
    </row>
    <row r="9" spans="2:15" ht="9" customHeight="1" thickTop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8"/>
    </row>
    <row r="10" spans="2:16" ht="20.25" customHeight="1">
      <c r="B10" s="113" t="s">
        <v>82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8"/>
      <c r="P10" s="8"/>
    </row>
    <row r="11" spans="2:14" s="40" customFormat="1" ht="22.5" customHeight="1" thickBot="1">
      <c r="B11" s="391" t="s">
        <v>91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ht="24.75" customHeight="1" thickTop="1">
      <c r="B12" s="405" t="s">
        <v>79</v>
      </c>
      <c r="C12" s="406"/>
      <c r="D12" s="404"/>
      <c r="E12" s="395" t="s">
        <v>87</v>
      </c>
      <c r="F12" s="403" t="s">
        <v>80</v>
      </c>
      <c r="G12" s="404"/>
      <c r="H12" s="409" t="s">
        <v>108</v>
      </c>
      <c r="I12" s="410"/>
      <c r="J12" s="410"/>
      <c r="K12" s="410"/>
      <c r="L12" s="410"/>
      <c r="M12" s="410"/>
      <c r="N12" s="411"/>
      <c r="O12" s="8"/>
    </row>
    <row r="13" spans="2:15" ht="15" customHeight="1" thickBot="1">
      <c r="B13" s="407"/>
      <c r="C13" s="408"/>
      <c r="D13" s="379"/>
      <c r="E13" s="396"/>
      <c r="F13" s="378"/>
      <c r="G13" s="379"/>
      <c r="H13" s="369" t="s">
        <v>39</v>
      </c>
      <c r="I13" s="375"/>
      <c r="J13" s="374"/>
      <c r="K13" s="369" t="s">
        <v>57</v>
      </c>
      <c r="L13" s="374"/>
      <c r="M13" s="369" t="s">
        <v>37</v>
      </c>
      <c r="N13" s="370"/>
      <c r="O13" s="11"/>
    </row>
    <row r="14" spans="2:15" ht="15" customHeight="1" thickTop="1">
      <c r="B14" s="474" t="s">
        <v>40</v>
      </c>
      <c r="C14" s="475"/>
      <c r="D14" s="476"/>
      <c r="E14" s="36"/>
      <c r="F14" s="34"/>
      <c r="G14" s="35"/>
      <c r="H14" s="328"/>
      <c r="I14" s="336"/>
      <c r="J14" s="337"/>
      <c r="K14" s="328"/>
      <c r="L14" s="337"/>
      <c r="M14" s="328"/>
      <c r="N14" s="329"/>
      <c r="O14" s="8"/>
    </row>
    <row r="15" spans="1:14" ht="15" customHeight="1">
      <c r="A15" s="228"/>
      <c r="B15" s="366" t="s">
        <v>41</v>
      </c>
      <c r="C15" s="366"/>
      <c r="D15" s="367"/>
      <c r="E15" s="27"/>
      <c r="F15" s="27"/>
      <c r="G15" s="25"/>
      <c r="H15" s="318"/>
      <c r="I15" s="327"/>
      <c r="J15" s="319"/>
      <c r="K15" s="318"/>
      <c r="L15" s="319"/>
      <c r="M15" s="318"/>
      <c r="N15" s="320"/>
    </row>
    <row r="16" spans="1:14" ht="15" customHeight="1">
      <c r="A16" s="228"/>
      <c r="B16" s="477" t="s">
        <v>42</v>
      </c>
      <c r="C16" s="477"/>
      <c r="D16" s="471"/>
      <c r="E16" s="27"/>
      <c r="F16" s="470" t="s">
        <v>58</v>
      </c>
      <c r="G16" s="471"/>
      <c r="H16" s="318"/>
      <c r="I16" s="327"/>
      <c r="J16" s="319"/>
      <c r="K16" s="318"/>
      <c r="L16" s="319"/>
      <c r="M16" s="318"/>
      <c r="N16" s="320"/>
    </row>
    <row r="17" spans="1:14" ht="15" customHeight="1">
      <c r="A17" s="228"/>
      <c r="B17" s="366" t="s">
        <v>47</v>
      </c>
      <c r="C17" s="366"/>
      <c r="D17" s="367"/>
      <c r="E17" s="27"/>
      <c r="F17" s="27"/>
      <c r="G17" s="25"/>
      <c r="H17" s="318"/>
      <c r="I17" s="327"/>
      <c r="J17" s="319"/>
      <c r="K17" s="318"/>
      <c r="L17" s="319"/>
      <c r="M17" s="318"/>
      <c r="N17" s="320"/>
    </row>
    <row r="18" spans="1:14" ht="15" customHeight="1">
      <c r="A18" s="228"/>
      <c r="B18" s="366" t="s">
        <v>44</v>
      </c>
      <c r="C18" s="366"/>
      <c r="D18" s="367"/>
      <c r="E18" s="30"/>
      <c r="F18" s="470" t="s">
        <v>59</v>
      </c>
      <c r="G18" s="471"/>
      <c r="H18" s="318"/>
      <c r="I18" s="327"/>
      <c r="J18" s="319"/>
      <c r="K18" s="318"/>
      <c r="L18" s="319"/>
      <c r="M18" s="318"/>
      <c r="N18" s="320"/>
    </row>
    <row r="19" spans="1:14" ht="15" customHeight="1">
      <c r="A19" s="228"/>
      <c r="B19" s="366" t="s">
        <v>45</v>
      </c>
      <c r="C19" s="366"/>
      <c r="D19" s="366"/>
      <c r="E19" s="30"/>
      <c r="F19" s="32"/>
      <c r="G19" s="33"/>
      <c r="H19" s="318"/>
      <c r="I19" s="327"/>
      <c r="J19" s="319"/>
      <c r="K19" s="318"/>
      <c r="L19" s="319"/>
      <c r="M19" s="318"/>
      <c r="N19" s="320"/>
    </row>
    <row r="20" spans="1:14" ht="15" customHeight="1">
      <c r="A20" s="228"/>
      <c r="B20" s="366" t="s">
        <v>46</v>
      </c>
      <c r="C20" s="366"/>
      <c r="D20" s="367"/>
      <c r="E20" s="30"/>
      <c r="F20" s="470" t="s">
        <v>60</v>
      </c>
      <c r="G20" s="471"/>
      <c r="H20" s="318"/>
      <c r="I20" s="327"/>
      <c r="J20" s="319"/>
      <c r="K20" s="318"/>
      <c r="L20" s="319"/>
      <c r="M20" s="318"/>
      <c r="N20" s="320"/>
    </row>
    <row r="21" spans="1:14" ht="15" customHeight="1">
      <c r="A21" s="228"/>
      <c r="B21" s="366" t="s">
        <v>50</v>
      </c>
      <c r="C21" s="366"/>
      <c r="D21" s="367"/>
      <c r="E21" s="31"/>
      <c r="F21" s="21"/>
      <c r="G21" s="29"/>
      <c r="H21" s="318"/>
      <c r="I21" s="327"/>
      <c r="J21" s="319"/>
      <c r="K21" s="318"/>
      <c r="L21" s="319"/>
      <c r="M21" s="318"/>
      <c r="N21" s="320"/>
    </row>
    <row r="22" spans="1:14" ht="15" customHeight="1">
      <c r="A22" s="228"/>
      <c r="B22" s="366" t="s">
        <v>51</v>
      </c>
      <c r="C22" s="366"/>
      <c r="D22" s="367"/>
      <c r="E22" s="20"/>
      <c r="F22" s="368" t="s">
        <v>61</v>
      </c>
      <c r="G22" s="367"/>
      <c r="H22" s="327"/>
      <c r="I22" s="327"/>
      <c r="J22" s="319"/>
      <c r="K22" s="318"/>
      <c r="L22" s="319"/>
      <c r="M22" s="318"/>
      <c r="N22" s="320"/>
    </row>
    <row r="23" spans="1:14" ht="15" customHeight="1">
      <c r="A23" s="228"/>
      <c r="B23" s="366" t="s">
        <v>52</v>
      </c>
      <c r="C23" s="366"/>
      <c r="D23" s="367"/>
      <c r="E23" s="20"/>
      <c r="F23" s="21"/>
      <c r="G23" s="20"/>
      <c r="H23" s="318"/>
      <c r="I23" s="327"/>
      <c r="J23" s="319"/>
      <c r="K23" s="318"/>
      <c r="L23" s="319"/>
      <c r="M23" s="318"/>
      <c r="N23" s="320"/>
    </row>
    <row r="24" spans="1:14" ht="15" customHeight="1">
      <c r="A24" s="228"/>
      <c r="B24" s="366" t="s">
        <v>53</v>
      </c>
      <c r="C24" s="366"/>
      <c r="D24" s="367"/>
      <c r="E24" s="20"/>
      <c r="F24" s="21"/>
      <c r="G24" s="22"/>
      <c r="H24" s="327"/>
      <c r="I24" s="327"/>
      <c r="J24" s="319"/>
      <c r="K24" s="318"/>
      <c r="L24" s="319"/>
      <c r="M24" s="318"/>
      <c r="N24" s="320"/>
    </row>
    <row r="25" spans="1:14" ht="15" customHeight="1">
      <c r="A25" s="228"/>
      <c r="B25" s="477" t="s">
        <v>43</v>
      </c>
      <c r="C25" s="477"/>
      <c r="D25" s="471"/>
      <c r="E25" s="30"/>
      <c r="F25" s="20"/>
      <c r="G25" s="20"/>
      <c r="H25" s="318"/>
      <c r="I25" s="327"/>
      <c r="J25" s="319"/>
      <c r="K25" s="318"/>
      <c r="L25" s="319"/>
      <c r="M25" s="318"/>
      <c r="N25" s="320"/>
    </row>
    <row r="26" spans="1:14" ht="15" customHeight="1">
      <c r="A26" s="228"/>
      <c r="B26" s="477" t="s">
        <v>48</v>
      </c>
      <c r="C26" s="477"/>
      <c r="D26" s="471"/>
      <c r="E26" s="24"/>
      <c r="F26" s="27"/>
      <c r="G26" s="24"/>
      <c r="H26" s="318"/>
      <c r="I26" s="327"/>
      <c r="J26" s="319"/>
      <c r="K26" s="318"/>
      <c r="L26" s="319"/>
      <c r="M26" s="318"/>
      <c r="N26" s="320"/>
    </row>
    <row r="27" spans="1:14" ht="15" customHeight="1">
      <c r="A27" s="228"/>
      <c r="B27" s="366" t="s">
        <v>49</v>
      </c>
      <c r="C27" s="366"/>
      <c r="D27" s="367"/>
      <c r="E27" s="24"/>
      <c r="F27" s="27"/>
      <c r="G27" s="24"/>
      <c r="H27" s="318"/>
      <c r="I27" s="327"/>
      <c r="J27" s="319"/>
      <c r="K27" s="318"/>
      <c r="L27" s="319"/>
      <c r="M27" s="318"/>
      <c r="N27" s="320"/>
    </row>
    <row r="28" spans="1:14" ht="15" customHeight="1">
      <c r="A28" s="228"/>
      <c r="B28" s="477" t="s">
        <v>54</v>
      </c>
      <c r="C28" s="477"/>
      <c r="D28" s="471"/>
      <c r="E28" s="30"/>
      <c r="F28" s="23"/>
      <c r="G28" s="23"/>
      <c r="H28" s="318"/>
      <c r="I28" s="327"/>
      <c r="J28" s="319"/>
      <c r="K28" s="318"/>
      <c r="L28" s="319"/>
      <c r="M28" s="318"/>
      <c r="N28" s="320"/>
    </row>
    <row r="29" spans="1:14" ht="15" customHeight="1" thickBot="1">
      <c r="A29" s="228"/>
      <c r="B29" s="401" t="s">
        <v>55</v>
      </c>
      <c r="C29" s="401"/>
      <c r="D29" s="402"/>
      <c r="E29" s="43"/>
      <c r="F29" s="226"/>
      <c r="G29" s="227"/>
      <c r="H29" s="430"/>
      <c r="I29" s="431"/>
      <c r="J29" s="432"/>
      <c r="K29" s="398"/>
      <c r="L29" s="433"/>
      <c r="M29" s="398"/>
      <c r="N29" s="399"/>
    </row>
    <row r="30" spans="2:14" ht="9" customHeight="1" thickTop="1">
      <c r="B30" s="90"/>
      <c r="C30" s="90"/>
      <c r="D30" s="90"/>
      <c r="E30" s="95"/>
      <c r="F30" s="95"/>
      <c r="G30" s="91"/>
      <c r="H30" s="92"/>
      <c r="I30" s="92"/>
      <c r="J30" s="92"/>
      <c r="K30" s="93"/>
      <c r="L30" s="93"/>
      <c r="M30" s="93"/>
      <c r="N30" s="93"/>
    </row>
    <row r="31" spans="2:14" s="8" customFormat="1" ht="42.75" customHeight="1">
      <c r="B31" s="392" t="s">
        <v>176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s="8" customFormat="1" ht="21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2:14" s="40" customFormat="1" ht="25.5" customHeight="1" thickBot="1">
      <c r="B33" s="232" t="s">
        <v>109</v>
      </c>
      <c r="C33" s="42"/>
      <c r="D33" s="42"/>
      <c r="E33" s="233"/>
      <c r="F33" s="234"/>
      <c r="G33" s="42"/>
      <c r="H33" s="42"/>
      <c r="I33" s="42"/>
      <c r="J33" s="397" t="s">
        <v>110</v>
      </c>
      <c r="K33" s="397"/>
      <c r="L33" s="397"/>
      <c r="M33" s="397"/>
      <c r="N33" s="397"/>
    </row>
    <row r="34" spans="2:15" s="1" customFormat="1" ht="12.75" customHeight="1" thickTop="1">
      <c r="B34" s="345" t="s">
        <v>77</v>
      </c>
      <c r="C34" s="425" t="s">
        <v>81</v>
      </c>
      <c r="D34" s="426"/>
      <c r="E34" s="426"/>
      <c r="F34" s="426"/>
      <c r="G34" s="426"/>
      <c r="H34" s="426"/>
      <c r="I34" s="426"/>
      <c r="J34" s="426"/>
      <c r="K34" s="427"/>
      <c r="L34" s="412" t="s">
        <v>78</v>
      </c>
      <c r="M34" s="413"/>
      <c r="N34" s="414"/>
      <c r="O34" s="91"/>
    </row>
    <row r="35" spans="2:15" s="1" customFormat="1" ht="12" customHeight="1">
      <c r="B35" s="345"/>
      <c r="C35" s="359" t="s">
        <v>6</v>
      </c>
      <c r="D35" s="360"/>
      <c r="E35" s="361"/>
      <c r="F35" s="359" t="s">
        <v>4</v>
      </c>
      <c r="G35" s="360"/>
      <c r="H35" s="361"/>
      <c r="I35" s="359" t="s">
        <v>5</v>
      </c>
      <c r="J35" s="360"/>
      <c r="K35" s="361"/>
      <c r="L35" s="14"/>
      <c r="M35" s="15"/>
      <c r="N35" s="16"/>
      <c r="O35" s="91"/>
    </row>
    <row r="36" spans="2:15" s="1" customFormat="1" ht="15" customHeight="1" thickBot="1">
      <c r="B36" s="82" t="s">
        <v>0</v>
      </c>
      <c r="C36" s="12" t="s">
        <v>1</v>
      </c>
      <c r="D36" s="3" t="s">
        <v>2</v>
      </c>
      <c r="E36" s="5" t="s">
        <v>3</v>
      </c>
      <c r="F36" s="2" t="s">
        <v>1</v>
      </c>
      <c r="G36" s="3" t="s">
        <v>2</v>
      </c>
      <c r="H36" s="6" t="s">
        <v>3</v>
      </c>
      <c r="I36" s="2" t="s">
        <v>1</v>
      </c>
      <c r="J36" s="3" t="s">
        <v>2</v>
      </c>
      <c r="K36" s="5" t="s">
        <v>3</v>
      </c>
      <c r="L36" s="13" t="s">
        <v>7</v>
      </c>
      <c r="M36" s="4" t="s">
        <v>8</v>
      </c>
      <c r="N36" s="235" t="s">
        <v>3</v>
      </c>
      <c r="O36" s="91"/>
    </row>
    <row r="37" spans="2:15" ht="15" customHeight="1" thickTop="1">
      <c r="B37" s="229">
        <v>60</v>
      </c>
      <c r="C37" s="140"/>
      <c r="D37" s="141" t="s">
        <v>159</v>
      </c>
      <c r="E37" s="310" t="s">
        <v>157</v>
      </c>
      <c r="F37" s="49"/>
      <c r="G37" s="149" t="s">
        <v>160</v>
      </c>
      <c r="H37" s="316" t="s">
        <v>157</v>
      </c>
      <c r="I37" s="150"/>
      <c r="J37" s="149" t="s">
        <v>161</v>
      </c>
      <c r="K37" s="313" t="s">
        <v>157</v>
      </c>
      <c r="L37" s="53" t="s">
        <v>17</v>
      </c>
      <c r="M37" s="239" t="s">
        <v>86</v>
      </c>
      <c r="N37" s="309" t="s">
        <v>17</v>
      </c>
      <c r="O37" s="8"/>
    </row>
    <row r="38" spans="1:15" ht="15" customHeight="1">
      <c r="A38" s="228"/>
      <c r="B38" s="230">
        <v>80</v>
      </c>
      <c r="C38" s="143" t="s">
        <v>157</v>
      </c>
      <c r="D38" s="144" t="s">
        <v>162</v>
      </c>
      <c r="E38" s="311" t="s">
        <v>157</v>
      </c>
      <c r="F38" s="58"/>
      <c r="G38" s="144" t="s">
        <v>163</v>
      </c>
      <c r="H38" s="314" t="s">
        <v>157</v>
      </c>
      <c r="I38" s="152"/>
      <c r="J38" s="144" t="s">
        <v>159</v>
      </c>
      <c r="K38" s="314" t="s">
        <v>157</v>
      </c>
      <c r="L38" s="60" t="s">
        <v>17</v>
      </c>
      <c r="M38" s="240" t="s">
        <v>16</v>
      </c>
      <c r="N38" s="237" t="s">
        <v>17</v>
      </c>
      <c r="O38" s="8"/>
    </row>
    <row r="39" spans="1:15" ht="15" customHeight="1">
      <c r="A39" s="228"/>
      <c r="B39" s="230">
        <v>120</v>
      </c>
      <c r="C39" s="143" t="s">
        <v>157</v>
      </c>
      <c r="D39" s="144" t="s">
        <v>164</v>
      </c>
      <c r="E39" s="311" t="s">
        <v>157</v>
      </c>
      <c r="F39" s="58" t="s">
        <v>157</v>
      </c>
      <c r="G39" s="144" t="s">
        <v>159</v>
      </c>
      <c r="H39" s="314" t="s">
        <v>157</v>
      </c>
      <c r="I39" s="152" t="s">
        <v>157</v>
      </c>
      <c r="J39" s="144" t="s">
        <v>174</v>
      </c>
      <c r="K39" s="314" t="s">
        <v>157</v>
      </c>
      <c r="L39" s="60"/>
      <c r="M39" s="240" t="s">
        <v>175</v>
      </c>
      <c r="N39" s="237"/>
      <c r="O39" s="8"/>
    </row>
    <row r="40" spans="1:15" ht="15" customHeight="1">
      <c r="A40" s="228"/>
      <c r="B40" s="230">
        <v>240</v>
      </c>
      <c r="C40" s="143"/>
      <c r="D40" s="144" t="s">
        <v>165</v>
      </c>
      <c r="E40" s="311" t="s">
        <v>157</v>
      </c>
      <c r="F40" s="65"/>
      <c r="G40" s="144" t="s">
        <v>164</v>
      </c>
      <c r="H40" s="314" t="s">
        <v>157</v>
      </c>
      <c r="I40" s="154"/>
      <c r="J40" s="144" t="s">
        <v>166</v>
      </c>
      <c r="K40" s="314" t="s">
        <v>157</v>
      </c>
      <c r="L40" s="60" t="s">
        <v>17</v>
      </c>
      <c r="M40" s="241" t="s">
        <v>16</v>
      </c>
      <c r="N40" s="237" t="s">
        <v>17</v>
      </c>
      <c r="O40" s="8"/>
    </row>
    <row r="41" spans="1:15" ht="15" customHeight="1">
      <c r="A41" s="228"/>
      <c r="B41" s="230">
        <v>770</v>
      </c>
      <c r="C41" s="143"/>
      <c r="D41" s="144" t="s">
        <v>167</v>
      </c>
      <c r="E41" s="312"/>
      <c r="F41" s="68"/>
      <c r="G41" s="144" t="s">
        <v>168</v>
      </c>
      <c r="H41" s="315"/>
      <c r="I41" s="154"/>
      <c r="J41" s="144" t="s">
        <v>169</v>
      </c>
      <c r="K41" s="315"/>
      <c r="L41" s="60" t="s">
        <v>17</v>
      </c>
      <c r="M41" s="241" t="s">
        <v>16</v>
      </c>
      <c r="N41" s="237" t="s">
        <v>17</v>
      </c>
      <c r="O41" s="8"/>
    </row>
    <row r="42" spans="1:15" ht="15" customHeight="1">
      <c r="A42" s="228"/>
      <c r="B42" s="230">
        <v>1100</v>
      </c>
      <c r="C42" s="143"/>
      <c r="D42" s="144" t="s">
        <v>170</v>
      </c>
      <c r="E42" s="311" t="s">
        <v>157</v>
      </c>
      <c r="F42" s="65"/>
      <c r="G42" s="144" t="s">
        <v>171</v>
      </c>
      <c r="H42" s="314" t="s">
        <v>157</v>
      </c>
      <c r="I42" s="154"/>
      <c r="J42" s="144" t="s">
        <v>172</v>
      </c>
      <c r="K42" s="314" t="s">
        <v>157</v>
      </c>
      <c r="L42" s="60" t="s">
        <v>17</v>
      </c>
      <c r="M42" s="241" t="s">
        <v>16</v>
      </c>
      <c r="N42" s="237" t="s">
        <v>17</v>
      </c>
      <c r="O42" s="8"/>
    </row>
    <row r="43" spans="1:15" ht="15" customHeight="1">
      <c r="A43" s="228"/>
      <c r="B43" s="231" t="s">
        <v>63</v>
      </c>
      <c r="C43" s="415" t="s">
        <v>66</v>
      </c>
      <c r="D43" s="416"/>
      <c r="E43" s="416"/>
      <c r="F43" s="415" t="s">
        <v>66</v>
      </c>
      <c r="G43" s="416"/>
      <c r="H43" s="416"/>
      <c r="I43" s="415" t="s">
        <v>66</v>
      </c>
      <c r="J43" s="416"/>
      <c r="K43" s="417"/>
      <c r="L43" s="60"/>
      <c r="M43" s="241"/>
      <c r="N43" s="237"/>
      <c r="O43" s="8"/>
    </row>
    <row r="44" spans="1:15" ht="21" customHeight="1" thickBot="1">
      <c r="A44" s="228"/>
      <c r="B44" s="214" t="s">
        <v>147</v>
      </c>
      <c r="C44" s="148"/>
      <c r="D44" s="209" t="s">
        <v>157</v>
      </c>
      <c r="E44" s="209"/>
      <c r="F44" s="210"/>
      <c r="G44" s="209" t="s">
        <v>157</v>
      </c>
      <c r="H44" s="211"/>
      <c r="I44" s="212"/>
      <c r="J44" s="209" t="s">
        <v>157</v>
      </c>
      <c r="K44" s="213"/>
      <c r="L44" s="76"/>
      <c r="M44" s="242"/>
      <c r="N44" s="238"/>
      <c r="O44" s="8"/>
    </row>
    <row r="45" spans="2:15" ht="9" customHeight="1" thickTop="1">
      <c r="B45" s="97"/>
      <c r="C45" s="98"/>
      <c r="D45" s="99"/>
      <c r="E45" s="100"/>
      <c r="F45" s="101"/>
      <c r="G45" s="100"/>
      <c r="H45" s="102"/>
      <c r="I45" s="101"/>
      <c r="J45" s="102"/>
      <c r="K45" s="102"/>
      <c r="L45" s="101"/>
      <c r="M45" s="103"/>
      <c r="N45" s="101"/>
      <c r="O45" s="8"/>
    </row>
    <row r="46" spans="2:15" ht="43.5" customHeight="1">
      <c r="B46" s="394" t="s">
        <v>173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8"/>
    </row>
    <row r="47" spans="2:15" ht="15" customHeight="1">
      <c r="B47" s="97"/>
      <c r="C47" s="98"/>
      <c r="D47" s="99"/>
      <c r="E47" s="100"/>
      <c r="F47" s="101"/>
      <c r="G47" s="100"/>
      <c r="H47" s="102"/>
      <c r="I47" s="101"/>
      <c r="J47" s="102"/>
      <c r="K47" s="102"/>
      <c r="L47" s="101"/>
      <c r="M47" s="103"/>
      <c r="N47" s="101"/>
      <c r="O47" s="8"/>
    </row>
    <row r="48" spans="2:15" ht="16.5" customHeight="1">
      <c r="B48" s="105" t="s">
        <v>67</v>
      </c>
      <c r="C48" s="105"/>
      <c r="D48" s="108"/>
      <c r="E48" s="108"/>
      <c r="F48" s="108"/>
      <c r="G48" s="105"/>
      <c r="H48" s="105"/>
      <c r="I48" s="393" t="s">
        <v>67</v>
      </c>
      <c r="J48" s="393"/>
      <c r="K48" s="317" t="s">
        <v>157</v>
      </c>
      <c r="L48" s="108"/>
      <c r="M48" s="109"/>
      <c r="N48" s="106"/>
      <c r="O48" s="8"/>
    </row>
    <row r="49" spans="2:15" ht="15">
      <c r="B49" s="105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6"/>
      <c r="N49" s="106"/>
      <c r="O49" s="8"/>
    </row>
    <row r="50" spans="2:15" ht="15">
      <c r="B50" s="105" t="s">
        <v>84</v>
      </c>
      <c r="C50" s="108"/>
      <c r="D50" s="104"/>
      <c r="E50" s="108"/>
      <c r="F50" s="104"/>
      <c r="G50" s="104"/>
      <c r="H50" s="104"/>
      <c r="I50" s="393" t="s">
        <v>68</v>
      </c>
      <c r="J50" s="393"/>
      <c r="K50" s="108"/>
      <c r="L50" s="108"/>
      <c r="M50" s="106"/>
      <c r="N50" s="106"/>
      <c r="O50" s="8"/>
    </row>
    <row r="51" spans="2:15" ht="15">
      <c r="B51" s="105"/>
      <c r="C51" s="105"/>
      <c r="D51" s="107"/>
      <c r="E51" s="104"/>
      <c r="F51" s="107"/>
      <c r="G51" s="104"/>
      <c r="H51" s="104"/>
      <c r="I51" s="104"/>
      <c r="J51" s="104"/>
      <c r="K51" s="104"/>
      <c r="L51" s="104"/>
      <c r="M51" s="110"/>
      <c r="N51" s="106"/>
      <c r="O51" s="8"/>
    </row>
    <row r="52" spans="2:15" ht="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6"/>
      <c r="N52" s="106"/>
      <c r="O52" s="8"/>
    </row>
    <row r="53" spans="2:15" ht="12.75">
      <c r="B53" s="8"/>
      <c r="L53" s="8"/>
      <c r="M53" s="8"/>
      <c r="N53" s="8"/>
      <c r="O53" s="8"/>
    </row>
    <row r="54" spans="2:15" ht="12.75">
      <c r="B54" s="8"/>
      <c r="L54" s="8"/>
      <c r="M54" s="8"/>
      <c r="N54" s="8"/>
      <c r="O54" s="8"/>
    </row>
    <row r="55" spans="2:15" ht="12.75">
      <c r="B55" s="8"/>
      <c r="L55" s="8"/>
      <c r="M55" s="8"/>
      <c r="N55" s="8"/>
      <c r="O55" s="8"/>
    </row>
    <row r="56" spans="2:15" ht="12.75">
      <c r="B56" s="8"/>
      <c r="L56" s="8"/>
      <c r="M56" s="8"/>
      <c r="N56" s="8"/>
      <c r="O56" s="8"/>
    </row>
    <row r="57" spans="2:15" ht="12.75">
      <c r="B57" s="8"/>
      <c r="L57" s="8"/>
      <c r="M57" s="8"/>
      <c r="N57" s="8"/>
      <c r="O57" s="8"/>
    </row>
    <row r="58" spans="2:15" ht="12.75">
      <c r="B58" s="8"/>
      <c r="L58" s="8"/>
      <c r="M58" s="8"/>
      <c r="N58" s="8"/>
      <c r="O58" s="8"/>
    </row>
    <row r="59" spans="2:15" ht="12.75">
      <c r="B59" s="8"/>
      <c r="L59" s="8"/>
      <c r="M59" s="8"/>
      <c r="N59" s="8"/>
      <c r="O59" s="8"/>
    </row>
    <row r="60" spans="2:15" ht="12.75">
      <c r="B60" s="8"/>
      <c r="L60" s="8"/>
      <c r="M60" s="8"/>
      <c r="N60" s="8"/>
      <c r="O60" s="8"/>
    </row>
    <row r="61" spans="2:15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sheetProtection/>
  <mergeCells count="104">
    <mergeCell ref="B22:D22"/>
    <mergeCell ref="B23:D23"/>
    <mergeCell ref="I48:J48"/>
    <mergeCell ref="B46:N46"/>
    <mergeCell ref="E12:E13"/>
    <mergeCell ref="J33:N33"/>
    <mergeCell ref="M27:N27"/>
    <mergeCell ref="B21:D21"/>
    <mergeCell ref="B20:D20"/>
    <mergeCell ref="B28:D28"/>
    <mergeCell ref="B15:D15"/>
    <mergeCell ref="B16:D16"/>
    <mergeCell ref="H24:J24"/>
    <mergeCell ref="F22:G22"/>
    <mergeCell ref="B11:N11"/>
    <mergeCell ref="B31:N31"/>
    <mergeCell ref="B27:D27"/>
    <mergeCell ref="B29:D29"/>
    <mergeCell ref="B17:D17"/>
    <mergeCell ref="B25:D25"/>
    <mergeCell ref="B6:D6"/>
    <mergeCell ref="H12:N12"/>
    <mergeCell ref="K25:L25"/>
    <mergeCell ref="K26:L26"/>
    <mergeCell ref="K23:L23"/>
    <mergeCell ref="B24:D24"/>
    <mergeCell ref="K13:L13"/>
    <mergeCell ref="H13:J13"/>
    <mergeCell ref="F12:G13"/>
    <mergeCell ref="B12:D13"/>
    <mergeCell ref="C43:E43"/>
    <mergeCell ref="C34:K34"/>
    <mergeCell ref="B34:B35"/>
    <mergeCell ref="B19:D19"/>
    <mergeCell ref="B18:D18"/>
    <mergeCell ref="B26:D26"/>
    <mergeCell ref="H21:J21"/>
    <mergeCell ref="H28:J28"/>
    <mergeCell ref="F18:G18"/>
    <mergeCell ref="F20:G20"/>
    <mergeCell ref="E8:F8"/>
    <mergeCell ref="M13:N13"/>
    <mergeCell ref="C35:E35"/>
    <mergeCell ref="F35:H35"/>
    <mergeCell ref="I35:K35"/>
    <mergeCell ref="B7:D7"/>
    <mergeCell ref="B8:D8"/>
    <mergeCell ref="M29:N29"/>
    <mergeCell ref="M26:N26"/>
    <mergeCell ref="B14:D14"/>
    <mergeCell ref="H14:J14"/>
    <mergeCell ref="K14:L14"/>
    <mergeCell ref="H16:J16"/>
    <mergeCell ref="L34:N34"/>
    <mergeCell ref="F43:H43"/>
    <mergeCell ref="I43:K43"/>
    <mergeCell ref="F16:G16"/>
    <mergeCell ref="H22:J22"/>
    <mergeCell ref="H23:J23"/>
    <mergeCell ref="H17:J17"/>
    <mergeCell ref="M1:N1"/>
    <mergeCell ref="B2:N2"/>
    <mergeCell ref="M8:N8"/>
    <mergeCell ref="G8:L8"/>
    <mergeCell ref="M6:N6"/>
    <mergeCell ref="E6:F6"/>
    <mergeCell ref="E7:F7"/>
    <mergeCell ref="G6:L6"/>
    <mergeCell ref="G7:L7"/>
    <mergeCell ref="M7:N7"/>
    <mergeCell ref="K19:L19"/>
    <mergeCell ref="H26:J26"/>
    <mergeCell ref="H20:J20"/>
    <mergeCell ref="K16:L16"/>
    <mergeCell ref="K17:L17"/>
    <mergeCell ref="K18:L18"/>
    <mergeCell ref="K20:L20"/>
    <mergeCell ref="M14:N14"/>
    <mergeCell ref="H15:J15"/>
    <mergeCell ref="K15:L15"/>
    <mergeCell ref="M15:N15"/>
    <mergeCell ref="H18:J18"/>
    <mergeCell ref="H19:J19"/>
    <mergeCell ref="M16:N16"/>
    <mergeCell ref="M17:N17"/>
    <mergeCell ref="M18:N18"/>
    <mergeCell ref="M19:N19"/>
    <mergeCell ref="M24:N24"/>
    <mergeCell ref="M25:N25"/>
    <mergeCell ref="M28:N28"/>
    <mergeCell ref="M20:N20"/>
    <mergeCell ref="M21:N21"/>
    <mergeCell ref="M22:N22"/>
    <mergeCell ref="M23:N23"/>
    <mergeCell ref="I50:J50"/>
    <mergeCell ref="K27:L27"/>
    <mergeCell ref="K28:L28"/>
    <mergeCell ref="K29:L29"/>
    <mergeCell ref="K24:L24"/>
    <mergeCell ref="K21:L21"/>
    <mergeCell ref="K22:L22"/>
    <mergeCell ref="H29:J29"/>
    <mergeCell ref="H25:J25"/>
    <mergeCell ref="H27:J27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fantoval</dc:creator>
  <cp:keywords/>
  <dc:description/>
  <cp:lastModifiedBy>František Pospíšil</cp:lastModifiedBy>
  <cp:lastPrinted>2021-04-19T12:28:15Z</cp:lastPrinted>
  <dcterms:created xsi:type="dcterms:W3CDTF">2003-08-13T06:56:56Z</dcterms:created>
  <dcterms:modified xsi:type="dcterms:W3CDTF">2021-12-15T10:05:28Z</dcterms:modified>
  <cp:category/>
  <cp:version/>
  <cp:contentType/>
  <cp:contentStatus/>
</cp:coreProperties>
</file>